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.ASEP\Desktop\ДОКУМЕНТЫ\ТАРИФЫ\Передача\Тариф\Инвест программа\ИП 2016-2020\"/>
    </mc:Choice>
  </mc:AlternateContent>
  <bookViews>
    <workbookView xWindow="0" yWindow="0" windowWidth="19200" windowHeight="11595"/>
  </bookViews>
  <sheets>
    <sheet name="1.1" sheetId="5" r:id="rId1"/>
    <sheet name="1.2" sheetId="6" r:id="rId2"/>
    <sheet name="1.3" sheetId="7" r:id="rId3"/>
    <sheet name="1.4" sheetId="12" r:id="rId4"/>
    <sheet name="2.2" sheetId="9" r:id="rId5"/>
    <sheet name="2.3" sheetId="1" r:id="rId6"/>
    <sheet name="3.1" sheetId="16" r:id="rId7"/>
    <sheet name="4.1" sheetId="3" r:id="rId8"/>
    <sheet name="4.2" sheetId="4" r:id="rId9"/>
  </sheets>
  <definedNames>
    <definedName name="_xlnm.Print_Area" localSheetId="0">'1.1'!$A$1:$AA$68</definedName>
    <definedName name="_xlnm.Print_Area" localSheetId="2">'1.3'!$A$1:$AF$66</definedName>
  </definedNames>
  <calcPr calcId="152511" iterate="1"/>
</workbook>
</file>

<file path=xl/calcChain.xml><?xml version="1.0" encoding="utf-8"?>
<calcChain xmlns="http://schemas.openxmlformats.org/spreadsheetml/2006/main">
  <c r="P36" i="9" l="1"/>
  <c r="Q18" i="12" l="1"/>
  <c r="Q19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8" i="12"/>
  <c r="Q39" i="12"/>
  <c r="Q40" i="12"/>
  <c r="Q41" i="12"/>
  <c r="Q42" i="12"/>
  <c r="Q43" i="12"/>
  <c r="Q44" i="12"/>
  <c r="Q45" i="12"/>
  <c r="Q46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20" i="12"/>
  <c r="G48" i="12" l="1"/>
  <c r="E47" i="12"/>
  <c r="Z39" i="7"/>
  <c r="Z21" i="7"/>
  <c r="Y48" i="7"/>
  <c r="O20" i="7"/>
  <c r="O21" i="7"/>
  <c r="AC66" i="7"/>
  <c r="AF48" i="7"/>
  <c r="AC42" i="7"/>
  <c r="T31" i="5"/>
  <c r="F49" i="6"/>
  <c r="Q48" i="6"/>
  <c r="D48" i="6"/>
  <c r="L20" i="6"/>
  <c r="L21" i="6"/>
  <c r="Q47" i="6"/>
  <c r="Q46" i="6"/>
  <c r="Q44" i="6"/>
  <c r="Q43" i="6"/>
  <c r="Q41" i="6"/>
  <c r="D39" i="6"/>
  <c r="Q36" i="6"/>
  <c r="Q35" i="6"/>
  <c r="Q34" i="6"/>
  <c r="Q30" i="6" l="1"/>
  <c r="Q28" i="6" l="1"/>
  <c r="Q29" i="6"/>
  <c r="Q26" i="6"/>
  <c r="Q25" i="6"/>
  <c r="Q24" i="6"/>
  <c r="S22" i="5"/>
  <c r="O22" i="5"/>
  <c r="K22" i="5"/>
  <c r="J22" i="5" l="1"/>
  <c r="J23" i="5"/>
  <c r="T50" i="5"/>
  <c r="I50" i="5"/>
  <c r="AA50" i="5"/>
  <c r="V51" i="5"/>
  <c r="E26" i="5" l="1"/>
  <c r="D53" i="12" l="1"/>
  <c r="E37" i="12"/>
  <c r="D37" i="12"/>
  <c r="L54" i="12"/>
  <c r="L19" i="12"/>
  <c r="L18" i="12"/>
  <c r="J54" i="12"/>
  <c r="J19" i="12"/>
  <c r="J18" i="12"/>
  <c r="H54" i="12"/>
  <c r="H19" i="12"/>
  <c r="H18" i="12"/>
  <c r="AD39" i="7" l="1"/>
  <c r="AE39" i="7"/>
  <c r="AC39" i="7"/>
  <c r="AC35" i="7"/>
  <c r="AC34" i="7"/>
  <c r="AC27" i="7"/>
  <c r="AF39" i="7" l="1"/>
  <c r="U41" i="5"/>
  <c r="F41" i="5"/>
  <c r="I41" i="5"/>
  <c r="N39" i="7" s="1"/>
  <c r="AA41" i="5"/>
  <c r="E24" i="5" l="1"/>
  <c r="Q22" i="6" s="1"/>
  <c r="Q21" i="6" s="1"/>
  <c r="E21" i="6" l="1"/>
  <c r="F21" i="6"/>
  <c r="G21" i="6"/>
  <c r="H21" i="6"/>
  <c r="D54" i="6"/>
  <c r="E51" i="1" l="1"/>
  <c r="F19" i="12" l="1"/>
  <c r="G19" i="12"/>
  <c r="I19" i="12"/>
  <c r="K19" i="12"/>
  <c r="M19" i="12"/>
  <c r="N19" i="12"/>
  <c r="O19" i="12"/>
  <c r="E53" i="12"/>
  <c r="AD61" i="7" l="1"/>
  <c r="AC26" i="7"/>
  <c r="AC54" i="7"/>
  <c r="AD54" i="7"/>
  <c r="AB54" i="7"/>
  <c r="AF54" i="7" l="1"/>
  <c r="W23" i="5"/>
  <c r="X23" i="5"/>
  <c r="Y23" i="5"/>
  <c r="Z23" i="5"/>
  <c r="V23" i="5"/>
  <c r="AA56" i="5"/>
  <c r="I56" i="5" s="1"/>
  <c r="P51" i="9" l="1"/>
  <c r="N54" i="7"/>
  <c r="Q20" i="6"/>
  <c r="I22" i="3" l="1"/>
  <c r="G22" i="3"/>
  <c r="H22" i="3" s="1"/>
  <c r="F22" i="3"/>
  <c r="G32" i="3"/>
  <c r="H32" i="3"/>
  <c r="I32" i="3" s="1"/>
  <c r="F32" i="3"/>
  <c r="F29" i="3"/>
  <c r="E32" i="3"/>
  <c r="E29" i="3"/>
  <c r="E26" i="3"/>
  <c r="F51" i="1"/>
  <c r="G51" i="1"/>
  <c r="H51" i="1" s="1"/>
  <c r="I51" i="1" s="1"/>
  <c r="J51" i="1" s="1"/>
  <c r="K51" i="1" s="1"/>
  <c r="L51" i="1" s="1"/>
  <c r="M51" i="1" s="1"/>
  <c r="N51" i="1" s="1"/>
  <c r="AC53" i="7" l="1"/>
  <c r="E56" i="12"/>
  <c r="E57" i="12"/>
  <c r="E58" i="12"/>
  <c r="E59" i="12"/>
  <c r="E60" i="12"/>
  <c r="E61" i="12"/>
  <c r="E62" i="12"/>
  <c r="E63" i="12"/>
  <c r="E64" i="12"/>
  <c r="E65" i="12"/>
  <c r="F54" i="12"/>
  <c r="F18" i="12" s="1"/>
  <c r="G54" i="12"/>
  <c r="I54" i="12"/>
  <c r="K54" i="12"/>
  <c r="M54" i="12"/>
  <c r="N54" i="12"/>
  <c r="N18" i="12" s="1"/>
  <c r="O54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8" i="12"/>
  <c r="E39" i="12"/>
  <c r="E40" i="12"/>
  <c r="E41" i="12"/>
  <c r="E42" i="12"/>
  <c r="E43" i="12"/>
  <c r="E44" i="12"/>
  <c r="E45" i="12"/>
  <c r="E46" i="12"/>
  <c r="E48" i="12"/>
  <c r="E49" i="12"/>
  <c r="E50" i="12"/>
  <c r="E51" i="12"/>
  <c r="E52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8" i="12"/>
  <c r="D39" i="12"/>
  <c r="D40" i="12"/>
  <c r="D41" i="12"/>
  <c r="D42" i="12"/>
  <c r="D43" i="12"/>
  <c r="D44" i="12"/>
  <c r="D45" i="12"/>
  <c r="D46" i="12"/>
  <c r="D48" i="12"/>
  <c r="D49" i="12"/>
  <c r="D50" i="12"/>
  <c r="D51" i="12"/>
  <c r="D52" i="12"/>
  <c r="D20" i="12"/>
  <c r="E55" i="12"/>
  <c r="D56" i="12"/>
  <c r="D57" i="12"/>
  <c r="D58" i="12"/>
  <c r="D59" i="12"/>
  <c r="D60" i="12"/>
  <c r="D61" i="12"/>
  <c r="D62" i="12"/>
  <c r="D63" i="12"/>
  <c r="D64" i="12"/>
  <c r="P64" i="12" s="1"/>
  <c r="D65" i="12"/>
  <c r="P65" i="12" s="1"/>
  <c r="D55" i="12"/>
  <c r="P62" i="12" l="1"/>
  <c r="D19" i="12"/>
  <c r="P63" i="12"/>
  <c r="E19" i="12"/>
  <c r="P61" i="12"/>
  <c r="P59" i="12"/>
  <c r="P55" i="12"/>
  <c r="D54" i="12"/>
  <c r="P56" i="12"/>
  <c r="P60" i="12"/>
  <c r="P58" i="12"/>
  <c r="P57" i="12"/>
  <c r="E54" i="12"/>
  <c r="O18" i="12"/>
  <c r="M18" i="12"/>
  <c r="K18" i="12"/>
  <c r="I18" i="12"/>
  <c r="G18" i="12"/>
  <c r="D18" i="12" l="1"/>
  <c r="E18" i="12"/>
  <c r="T26" i="5" l="1"/>
  <c r="T27" i="5"/>
  <c r="T28" i="5"/>
  <c r="T30" i="5"/>
  <c r="T32" i="5"/>
  <c r="T36" i="5"/>
  <c r="T37" i="5"/>
  <c r="T38" i="5"/>
  <c r="T43" i="5"/>
  <c r="T45" i="5"/>
  <c r="T46" i="5"/>
  <c r="T48" i="5"/>
  <c r="T49" i="5"/>
  <c r="T24" i="5"/>
  <c r="F25" i="5"/>
  <c r="F29" i="5"/>
  <c r="F33" i="5"/>
  <c r="F34" i="5"/>
  <c r="F35" i="5"/>
  <c r="F38" i="5"/>
  <c r="F47" i="5"/>
  <c r="F49" i="5"/>
  <c r="E27" i="5"/>
  <c r="E28" i="5"/>
  <c r="E30" i="5"/>
  <c r="E31" i="5"/>
  <c r="E32" i="5"/>
  <c r="E36" i="5"/>
  <c r="E37" i="5"/>
  <c r="E38" i="5"/>
  <c r="E43" i="5"/>
  <c r="E45" i="5"/>
  <c r="E46" i="5"/>
  <c r="E48" i="5"/>
  <c r="E49" i="5"/>
  <c r="X21" i="7"/>
  <c r="V21" i="7"/>
  <c r="T21" i="7"/>
  <c r="T20" i="7" s="1"/>
  <c r="R21" i="7"/>
  <c r="P21" i="7"/>
  <c r="P20" i="7" s="1"/>
  <c r="U25" i="5"/>
  <c r="U29" i="5"/>
  <c r="U33" i="5"/>
  <c r="U34" i="5"/>
  <c r="U35" i="5"/>
  <c r="U38" i="5"/>
  <c r="U47" i="5"/>
  <c r="U49" i="5"/>
  <c r="L23" i="5"/>
  <c r="M23" i="5"/>
  <c r="N23" i="5"/>
  <c r="O23" i="5"/>
  <c r="P23" i="5"/>
  <c r="Q23" i="5"/>
  <c r="R23" i="5"/>
  <c r="S23" i="5"/>
  <c r="K23" i="5"/>
  <c r="Y24" i="7"/>
  <c r="Y25" i="7"/>
  <c r="Y26" i="7"/>
  <c r="Y28" i="7"/>
  <c r="Y29" i="7"/>
  <c r="Y30" i="7"/>
  <c r="Y34" i="7"/>
  <c r="Y35" i="7"/>
  <c r="Y36" i="7"/>
  <c r="Y41" i="7"/>
  <c r="Y43" i="7"/>
  <c r="Y44" i="7"/>
  <c r="Y46" i="7"/>
  <c r="Y47" i="7"/>
  <c r="Y22" i="7"/>
  <c r="Z23" i="7"/>
  <c r="Z27" i="7"/>
  <c r="Z31" i="7"/>
  <c r="Z32" i="7"/>
  <c r="Z33" i="7"/>
  <c r="Z36" i="7"/>
  <c r="Z45" i="7"/>
  <c r="Z47" i="7"/>
  <c r="AA56" i="7"/>
  <c r="AB56" i="7"/>
  <c r="AC56" i="7"/>
  <c r="AD56" i="7"/>
  <c r="AE56" i="7"/>
  <c r="AB57" i="7"/>
  <c r="AC57" i="7"/>
  <c r="AD57" i="7"/>
  <c r="AE57" i="7"/>
  <c r="AA58" i="7"/>
  <c r="AB58" i="7"/>
  <c r="AC58" i="7"/>
  <c r="AD58" i="7"/>
  <c r="AE58" i="7"/>
  <c r="AA59" i="7"/>
  <c r="AB59" i="7"/>
  <c r="AC59" i="7"/>
  <c r="AD59" i="7"/>
  <c r="AE59" i="7"/>
  <c r="AA60" i="7"/>
  <c r="AB60" i="7"/>
  <c r="AC60" i="7"/>
  <c r="AD60" i="7"/>
  <c r="AE60" i="7"/>
  <c r="AA61" i="7"/>
  <c r="AB61" i="7"/>
  <c r="AC61" i="7"/>
  <c r="AA62" i="7"/>
  <c r="AB62" i="7"/>
  <c r="AA63" i="7"/>
  <c r="AB63" i="7"/>
  <c r="AC63" i="7"/>
  <c r="AB64" i="7"/>
  <c r="AC64" i="7"/>
  <c r="AD65" i="7"/>
  <c r="AE65" i="7"/>
  <c r="AB66" i="7"/>
  <c r="AA23" i="7"/>
  <c r="AF23" i="7" s="1"/>
  <c r="AC24" i="7"/>
  <c r="AD24" i="7"/>
  <c r="AE24" i="7"/>
  <c r="AE25" i="7"/>
  <c r="AF25" i="7" s="1"/>
  <c r="AB26" i="7"/>
  <c r="AF26" i="7" s="1"/>
  <c r="AB27" i="7"/>
  <c r="AF27" i="7" s="1"/>
  <c r="AB28" i="7"/>
  <c r="AF28" i="7" s="1"/>
  <c r="AC29" i="7"/>
  <c r="AF29" i="7" s="1"/>
  <c r="AA30" i="7"/>
  <c r="AB30" i="7"/>
  <c r="AB31" i="7"/>
  <c r="AC31" i="7"/>
  <c r="AD32" i="7"/>
  <c r="AF32" i="7" s="1"/>
  <c r="AE33" i="7"/>
  <c r="AF33" i="7" s="1"/>
  <c r="AB34" i="7"/>
  <c r="AF34" i="7" s="1"/>
  <c r="AA35" i="7"/>
  <c r="AB35" i="7"/>
  <c r="AB36" i="7"/>
  <c r="AC36" i="7"/>
  <c r="AE37" i="7"/>
  <c r="AF37" i="7" s="1"/>
  <c r="AD38" i="7"/>
  <c r="AF38" i="7" s="1"/>
  <c r="AC40" i="7"/>
  <c r="AE40" i="7"/>
  <c r="AC41" i="7"/>
  <c r="AF41" i="7" s="1"/>
  <c r="AB42" i="7"/>
  <c r="AD42" i="7"/>
  <c r="AA43" i="7"/>
  <c r="AB43" i="7"/>
  <c r="AD43" i="7"/>
  <c r="AA44" i="7"/>
  <c r="AB44" i="7"/>
  <c r="AC44" i="7"/>
  <c r="AD44" i="7"/>
  <c r="AE44" i="7"/>
  <c r="AE45" i="7"/>
  <c r="AF45" i="7" s="1"/>
  <c r="AD46" i="7"/>
  <c r="AE46" i="7"/>
  <c r="AC47" i="7"/>
  <c r="AD47" i="7"/>
  <c r="AA49" i="7"/>
  <c r="AB49" i="7"/>
  <c r="AC49" i="7"/>
  <c r="AD49" i="7"/>
  <c r="AE49" i="7"/>
  <c r="AE50" i="7"/>
  <c r="AF50" i="7" s="1"/>
  <c r="AB51" i="7"/>
  <c r="AC51" i="7"/>
  <c r="AD51" i="7"/>
  <c r="AE51" i="7"/>
  <c r="AB52" i="7"/>
  <c r="AC52" i="7"/>
  <c r="AD52" i="7"/>
  <c r="AE52" i="7"/>
  <c r="AB53" i="7"/>
  <c r="AF53" i="7" s="1"/>
  <c r="AA22" i="7"/>
  <c r="AB22" i="7"/>
  <c r="AC22" i="7"/>
  <c r="AD22" i="7"/>
  <c r="AE22" i="7"/>
  <c r="AB21" i="7" l="1"/>
  <c r="AA21" i="7"/>
  <c r="AE21" i="7"/>
  <c r="AD21" i="7"/>
  <c r="AF61" i="7"/>
  <c r="AC21" i="7"/>
  <c r="AF46" i="7"/>
  <c r="AF44" i="7"/>
  <c r="AF31" i="7"/>
  <c r="AF65" i="7"/>
  <c r="AF51" i="7"/>
  <c r="AF47" i="7"/>
  <c r="AF43" i="7"/>
  <c r="AF40" i="7"/>
  <c r="AF63" i="7"/>
  <c r="AA55" i="7"/>
  <c r="AF57" i="7"/>
  <c r="AF35" i="7"/>
  <c r="AF30" i="7"/>
  <c r="AF24" i="7"/>
  <c r="AF66" i="7"/>
  <c r="AF64" i="7"/>
  <c r="AF62" i="7"/>
  <c r="AF60" i="7"/>
  <c r="AF56" i="7"/>
  <c r="AB55" i="7"/>
  <c r="AF22" i="7"/>
  <c r="AF42" i="7"/>
  <c r="AF36" i="7"/>
  <c r="AE55" i="7"/>
  <c r="AC55" i="7"/>
  <c r="AD55" i="7"/>
  <c r="AF49" i="7"/>
  <c r="AF59" i="7"/>
  <c r="AF52" i="7"/>
  <c r="AF58" i="7"/>
  <c r="T23" i="5"/>
  <c r="U23" i="5"/>
  <c r="F23" i="5"/>
  <c r="E23" i="5"/>
  <c r="F55" i="6"/>
  <c r="G55" i="6"/>
  <c r="H55" i="6"/>
  <c r="H20" i="6" s="1"/>
  <c r="E55" i="6"/>
  <c r="D57" i="6"/>
  <c r="D58" i="6"/>
  <c r="D59" i="6"/>
  <c r="D60" i="6"/>
  <c r="D61" i="6"/>
  <c r="D62" i="6"/>
  <c r="D63" i="6"/>
  <c r="D64" i="6"/>
  <c r="D65" i="6"/>
  <c r="D66" i="6"/>
  <c r="D56" i="6"/>
  <c r="D43" i="6"/>
  <c r="D44" i="6"/>
  <c r="D45" i="6"/>
  <c r="D46" i="6"/>
  <c r="D47" i="6"/>
  <c r="D49" i="6"/>
  <c r="D50" i="6"/>
  <c r="D51" i="6"/>
  <c r="D52" i="6"/>
  <c r="D5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40" i="6"/>
  <c r="D41" i="6"/>
  <c r="D42" i="6"/>
  <c r="E20" i="6"/>
  <c r="AD20" i="7" l="1"/>
  <c r="AC20" i="7"/>
  <c r="AF21" i="7"/>
  <c r="G20" i="6"/>
  <c r="F20" i="6"/>
  <c r="AA20" i="7"/>
  <c r="AE20" i="7"/>
  <c r="AB20" i="7"/>
  <c r="AF55" i="7"/>
  <c r="D55" i="6"/>
  <c r="AF20" i="7" l="1"/>
  <c r="AA49" i="5"/>
  <c r="I49" i="5" s="1"/>
  <c r="P44" i="9" l="1"/>
  <c r="N47" i="7"/>
  <c r="AA25" i="5"/>
  <c r="I25" i="5" s="1"/>
  <c r="AA26" i="5"/>
  <c r="I26" i="5" s="1"/>
  <c r="AA27" i="5"/>
  <c r="I27" i="5" s="1"/>
  <c r="AA28" i="5"/>
  <c r="I28" i="5" s="1"/>
  <c r="AA29" i="5"/>
  <c r="I29" i="5" s="1"/>
  <c r="AA30" i="5"/>
  <c r="I30" i="5" s="1"/>
  <c r="AA31" i="5"/>
  <c r="I31" i="5" s="1"/>
  <c r="AA32" i="5"/>
  <c r="I32" i="5" s="1"/>
  <c r="AA34" i="5"/>
  <c r="I34" i="5" s="1"/>
  <c r="AA35" i="5"/>
  <c r="I35" i="5" s="1"/>
  <c r="AA36" i="5"/>
  <c r="I36" i="5" s="1"/>
  <c r="AA37" i="5"/>
  <c r="I37" i="5" s="1"/>
  <c r="AA39" i="5"/>
  <c r="I39" i="5" s="1"/>
  <c r="AA42" i="5"/>
  <c r="I42" i="5" s="1"/>
  <c r="AA43" i="5"/>
  <c r="I43" i="5" s="1"/>
  <c r="AA44" i="5"/>
  <c r="I44" i="5" s="1"/>
  <c r="AA46" i="5"/>
  <c r="I46" i="5" s="1"/>
  <c r="AA47" i="5"/>
  <c r="I47" i="5" s="1"/>
  <c r="AA48" i="5"/>
  <c r="I48" i="5" s="1"/>
  <c r="AA52" i="5"/>
  <c r="I52" i="5" s="1"/>
  <c r="AA53" i="5"/>
  <c r="AA24" i="5"/>
  <c r="E22" i="5"/>
  <c r="N22" i="5"/>
  <c r="L22" i="5"/>
  <c r="AA59" i="5"/>
  <c r="I59" i="5" s="1"/>
  <c r="AA60" i="5"/>
  <c r="AA61" i="5"/>
  <c r="I61" i="5" s="1"/>
  <c r="P55" i="9" s="1"/>
  <c r="AA62" i="5"/>
  <c r="I62" i="5" s="1"/>
  <c r="AA63" i="5"/>
  <c r="I63" i="5" s="1"/>
  <c r="AA64" i="5"/>
  <c r="I64" i="5" s="1"/>
  <c r="AA65" i="5"/>
  <c r="I65" i="5" s="1"/>
  <c r="AA66" i="5"/>
  <c r="I66" i="5" s="1"/>
  <c r="AA67" i="5"/>
  <c r="I67" i="5" s="1"/>
  <c r="AA68" i="5"/>
  <c r="I68" i="5" s="1"/>
  <c r="AA58" i="5"/>
  <c r="I58" i="5" s="1"/>
  <c r="AA55" i="5"/>
  <c r="AA45" i="5"/>
  <c r="I45" i="5" s="1"/>
  <c r="AA33" i="5"/>
  <c r="I33" i="5" s="1"/>
  <c r="Z57" i="5"/>
  <c r="AA38" i="5"/>
  <c r="I38" i="5" s="1"/>
  <c r="X57" i="5"/>
  <c r="Y57" i="5"/>
  <c r="AA40" i="5"/>
  <c r="I40" i="5" s="1"/>
  <c r="AA54" i="5"/>
  <c r="I54" i="5" s="1"/>
  <c r="AA51" i="5"/>
  <c r="I51" i="5" s="1"/>
  <c r="P54" i="12"/>
  <c r="E31" i="3"/>
  <c r="E57" i="1"/>
  <c r="F57" i="1" s="1"/>
  <c r="D57" i="1"/>
  <c r="W57" i="5"/>
  <c r="V57" i="5"/>
  <c r="E52" i="1"/>
  <c r="F30" i="3"/>
  <c r="G30" i="3"/>
  <c r="H30" i="3"/>
  <c r="I30" i="3"/>
  <c r="E30" i="3"/>
  <c r="D23" i="6"/>
  <c r="D22" i="6"/>
  <c r="U22" i="5"/>
  <c r="R22" i="5"/>
  <c r="Q22" i="5"/>
  <c r="P22" i="5"/>
  <c r="M22" i="5"/>
  <c r="F22" i="5"/>
  <c r="G20" i="3"/>
  <c r="G80" i="3" s="1"/>
  <c r="F35" i="3"/>
  <c r="G35" i="3" s="1"/>
  <c r="H35" i="3" s="1"/>
  <c r="I35" i="3" s="1"/>
  <c r="F31" i="3"/>
  <c r="G31" i="3" s="1"/>
  <c r="H31" i="3" s="1"/>
  <c r="I31" i="3" s="1"/>
  <c r="G29" i="3"/>
  <c r="H29" i="3" s="1"/>
  <c r="I29" i="3" s="1"/>
  <c r="F27" i="3"/>
  <c r="G27" i="3"/>
  <c r="H27" i="3" s="1"/>
  <c r="I27" i="3" s="1"/>
  <c r="Q21" i="7"/>
  <c r="Q20" i="7" s="1"/>
  <c r="R20" i="7"/>
  <c r="S21" i="7"/>
  <c r="S20" i="7" s="1"/>
  <c r="U21" i="7"/>
  <c r="U20" i="7" s="1"/>
  <c r="V20" i="7"/>
  <c r="W21" i="7"/>
  <c r="W20" i="7" s="1"/>
  <c r="X20" i="7"/>
  <c r="E59" i="1"/>
  <c r="E68" i="1" s="1"/>
  <c r="F59" i="1"/>
  <c r="F68" i="1" s="1"/>
  <c r="G59" i="1"/>
  <c r="G68" i="1" s="1"/>
  <c r="H59" i="1"/>
  <c r="H68" i="1" s="1"/>
  <c r="I68" i="1"/>
  <c r="D59" i="1"/>
  <c r="D68" i="1" s="1"/>
  <c r="D58" i="1"/>
  <c r="D21" i="1"/>
  <c r="K28" i="4"/>
  <c r="K27" i="4" s="1"/>
  <c r="G27" i="4"/>
  <c r="H27" i="4"/>
  <c r="I27" i="4"/>
  <c r="J27" i="4"/>
  <c r="F27" i="4"/>
  <c r="X19" i="9"/>
  <c r="W19" i="9"/>
  <c r="V19" i="9"/>
  <c r="K18" i="1"/>
  <c r="K17" i="1"/>
  <c r="N69" i="1"/>
  <c r="G69" i="1"/>
  <c r="H69" i="1"/>
  <c r="I69" i="1"/>
  <c r="J69" i="1"/>
  <c r="K69" i="1"/>
  <c r="L69" i="1"/>
  <c r="M69" i="1"/>
  <c r="D41" i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D69" i="1"/>
  <c r="E69" i="1"/>
  <c r="F69" i="1"/>
  <c r="E20" i="3"/>
  <c r="F26" i="3"/>
  <c r="G26" i="3" s="1"/>
  <c r="H26" i="3" s="1"/>
  <c r="I26" i="3" s="1"/>
  <c r="G57" i="1"/>
  <c r="H57" i="1" s="1"/>
  <c r="I57" i="1" s="1"/>
  <c r="J57" i="1" s="1"/>
  <c r="K57" i="1" s="1"/>
  <c r="L57" i="1" s="1"/>
  <c r="M57" i="1" s="1"/>
  <c r="N57" i="1" s="1"/>
  <c r="H20" i="3"/>
  <c r="H80" i="3" s="1"/>
  <c r="D21" i="6" l="1"/>
  <c r="D20" i="6" s="1"/>
  <c r="P59" i="9"/>
  <c r="N63" i="7"/>
  <c r="P61" i="9"/>
  <c r="N65" i="7"/>
  <c r="P53" i="9"/>
  <c r="N57" i="7"/>
  <c r="I53" i="5"/>
  <c r="N51" i="7" s="1"/>
  <c r="AA23" i="5"/>
  <c r="P62" i="9"/>
  <c r="N66" i="7"/>
  <c r="P60" i="9"/>
  <c r="N64" i="7"/>
  <c r="P58" i="9"/>
  <c r="N62" i="7"/>
  <c r="P57" i="9"/>
  <c r="N61" i="7"/>
  <c r="P56" i="9"/>
  <c r="N60" i="7"/>
  <c r="P52" i="9"/>
  <c r="N56" i="7"/>
  <c r="N52" i="7"/>
  <c r="P49" i="9"/>
  <c r="P48" i="9"/>
  <c r="P37" i="9"/>
  <c r="N40" i="7"/>
  <c r="P30" i="9"/>
  <c r="N33" i="7"/>
  <c r="P25" i="9"/>
  <c r="N28" i="7"/>
  <c r="P35" i="9"/>
  <c r="N38" i="7"/>
  <c r="P47" i="9"/>
  <c r="N50" i="7"/>
  <c r="P34" i="9"/>
  <c r="N37" i="7"/>
  <c r="P29" i="9"/>
  <c r="N32" i="7"/>
  <c r="P24" i="9"/>
  <c r="N27" i="7"/>
  <c r="P20" i="9"/>
  <c r="N23" i="7"/>
  <c r="P43" i="9"/>
  <c r="N46" i="7"/>
  <c r="P38" i="9"/>
  <c r="N41" i="7"/>
  <c r="P32" i="9"/>
  <c r="N35" i="7"/>
  <c r="P27" i="9"/>
  <c r="N30" i="7"/>
  <c r="P40" i="9"/>
  <c r="N43" i="7"/>
  <c r="P42" i="9"/>
  <c r="N45" i="7"/>
  <c r="P31" i="9"/>
  <c r="N34" i="7"/>
  <c r="P26" i="9"/>
  <c r="N29" i="7"/>
  <c r="P22" i="9"/>
  <c r="N25" i="7"/>
  <c r="P41" i="9"/>
  <c r="N44" i="7"/>
  <c r="P39" i="9"/>
  <c r="N42" i="7"/>
  <c r="P33" i="9"/>
  <c r="N36" i="7"/>
  <c r="P28" i="9"/>
  <c r="N31" i="7"/>
  <c r="P23" i="9"/>
  <c r="N26" i="7"/>
  <c r="P21" i="9"/>
  <c r="N24" i="7"/>
  <c r="N49" i="7"/>
  <c r="P46" i="9"/>
  <c r="I20" i="3"/>
  <c r="I80" i="3" s="1"/>
  <c r="F20" i="3"/>
  <c r="F80" i="3" s="1"/>
  <c r="N59" i="7"/>
  <c r="I55" i="5"/>
  <c r="P50" i="9" s="1"/>
  <c r="E80" i="3"/>
  <c r="E24" i="3"/>
  <c r="F28" i="3"/>
  <c r="Y21" i="7"/>
  <c r="Y20" i="7" s="1"/>
  <c r="I24" i="5"/>
  <c r="Z20" i="7"/>
  <c r="E58" i="1"/>
  <c r="E60" i="1" s="1"/>
  <c r="F52" i="1"/>
  <c r="D60" i="1"/>
  <c r="T22" i="5"/>
  <c r="AA57" i="5"/>
  <c r="I60" i="5"/>
  <c r="Z22" i="5"/>
  <c r="Y22" i="5"/>
  <c r="X22" i="5"/>
  <c r="W22" i="5"/>
  <c r="V22" i="5"/>
  <c r="D73" i="1" s="1"/>
  <c r="N58" i="7" l="1"/>
  <c r="N55" i="7" s="1"/>
  <c r="P54" i="9"/>
  <c r="I23" i="5"/>
  <c r="P19" i="9"/>
  <c r="N22" i="7"/>
  <c r="E23" i="3"/>
  <c r="E37" i="3" s="1"/>
  <c r="E46" i="3" s="1"/>
  <c r="E47" i="3" s="1"/>
  <c r="E48" i="3" s="1"/>
  <c r="E85" i="3" s="1"/>
  <c r="E73" i="1"/>
  <c r="N53" i="7"/>
  <c r="I57" i="5"/>
  <c r="E78" i="3"/>
  <c r="F78" i="3"/>
  <c r="AA22" i="5"/>
  <c r="H73" i="1"/>
  <c r="J20" i="4"/>
  <c r="J19" i="4" s="1"/>
  <c r="J43" i="4" s="1"/>
  <c r="D67" i="1"/>
  <c r="D62" i="1"/>
  <c r="G28" i="3"/>
  <c r="F24" i="3"/>
  <c r="F23" i="3" s="1"/>
  <c r="F37" i="3" s="1"/>
  <c r="F46" i="3" s="1"/>
  <c r="F47" i="3" s="1"/>
  <c r="F48" i="3" s="1"/>
  <c r="F85" i="3" s="1"/>
  <c r="J68" i="1"/>
  <c r="F58" i="1"/>
  <c r="F60" i="1" s="1"/>
  <c r="G52" i="1"/>
  <c r="E67" i="1"/>
  <c r="E62" i="1"/>
  <c r="P19" i="12"/>
  <c r="I20" i="4"/>
  <c r="I19" i="4" s="1"/>
  <c r="I43" i="4" s="1"/>
  <c r="G73" i="1"/>
  <c r="F73" i="1"/>
  <c r="H20" i="4"/>
  <c r="H19" i="4" s="1"/>
  <c r="H43" i="4" s="1"/>
  <c r="N21" i="7" l="1"/>
  <c r="N20" i="7" s="1"/>
  <c r="F81" i="3"/>
  <c r="F82" i="3" s="1"/>
  <c r="E81" i="3"/>
  <c r="E82" i="3" s="1"/>
  <c r="I22" i="5"/>
  <c r="D17" i="1" s="1"/>
  <c r="D28" i="1" s="1"/>
  <c r="G20" i="4"/>
  <c r="G19" i="4" s="1"/>
  <c r="G43" i="4" s="1"/>
  <c r="F20" i="4"/>
  <c r="F19" i="4" s="1"/>
  <c r="F43" i="4" s="1"/>
  <c r="H78" i="3"/>
  <c r="I78" i="3"/>
  <c r="K21" i="4"/>
  <c r="K20" i="4" s="1"/>
  <c r="K19" i="4" s="1"/>
  <c r="K43" i="4" s="1"/>
  <c r="G58" i="1"/>
  <c r="G60" i="1" s="1"/>
  <c r="H52" i="1"/>
  <c r="D63" i="1"/>
  <c r="D70" i="1" s="1"/>
  <c r="D75" i="1" s="1"/>
  <c r="G78" i="3"/>
  <c r="P18" i="12"/>
  <c r="E63" i="1"/>
  <c r="E70" i="1" s="1"/>
  <c r="E75" i="1" s="1"/>
  <c r="E78" i="1" s="1"/>
  <c r="F62" i="1"/>
  <c r="F67" i="1"/>
  <c r="H28" i="3"/>
  <c r="G24" i="3"/>
  <c r="G23" i="3" s="1"/>
  <c r="G37" i="3" s="1"/>
  <c r="G46" i="3" s="1"/>
  <c r="G47" i="3" s="1"/>
  <c r="G48" i="3" s="1"/>
  <c r="G85" i="3" s="1"/>
  <c r="K68" i="1"/>
  <c r="E64" i="1" l="1"/>
  <c r="F63" i="1"/>
  <c r="F70" i="1" s="1"/>
  <c r="F75" i="1" s="1"/>
  <c r="F78" i="1" s="1"/>
  <c r="D78" i="1"/>
  <c r="D76" i="1"/>
  <c r="G81" i="3"/>
  <c r="G82" i="3" s="1"/>
  <c r="I52" i="1"/>
  <c r="H58" i="1"/>
  <c r="H60" i="1" s="1"/>
  <c r="I28" i="3"/>
  <c r="I24" i="3" s="1"/>
  <c r="I23" i="3" s="1"/>
  <c r="H24" i="3"/>
  <c r="H23" i="3" s="1"/>
  <c r="G67" i="1"/>
  <c r="G62" i="1"/>
  <c r="L68" i="1"/>
  <c r="D64" i="1"/>
  <c r="H37" i="3" l="1"/>
  <c r="H46" i="3" s="1"/>
  <c r="H47" i="3" s="1"/>
  <c r="H48" i="3" s="1"/>
  <c r="H85" i="3" s="1"/>
  <c r="N68" i="1"/>
  <c r="M68" i="1"/>
  <c r="I37" i="3"/>
  <c r="I46" i="3" s="1"/>
  <c r="I47" i="3" s="1"/>
  <c r="I48" i="3" s="1"/>
  <c r="I85" i="3" s="1"/>
  <c r="D79" i="1"/>
  <c r="E76" i="1"/>
  <c r="F76" i="1" s="1"/>
  <c r="G63" i="1"/>
  <c r="G70" i="1" s="1"/>
  <c r="G75" i="1" s="1"/>
  <c r="G78" i="1" s="1"/>
  <c r="H62" i="1"/>
  <c r="H67" i="1"/>
  <c r="J52" i="1"/>
  <c r="I58" i="1"/>
  <c r="I60" i="1" s="1"/>
  <c r="F64" i="1"/>
  <c r="G64" i="1" l="1"/>
  <c r="G76" i="1"/>
  <c r="E79" i="1"/>
  <c r="D80" i="1"/>
  <c r="I62" i="1"/>
  <c r="I67" i="1"/>
  <c r="I81" i="3"/>
  <c r="I82" i="3" s="1"/>
  <c r="H81" i="3"/>
  <c r="H82" i="3" s="1"/>
  <c r="H63" i="1"/>
  <c r="H70" i="1" s="1"/>
  <c r="H75" i="1" s="1"/>
  <c r="H78" i="1" s="1"/>
  <c r="K52" i="1"/>
  <c r="J58" i="1"/>
  <c r="J60" i="1" s="1"/>
  <c r="H64" i="1" l="1"/>
  <c r="H76" i="1"/>
  <c r="J67" i="1"/>
  <c r="J62" i="1"/>
  <c r="I63" i="1"/>
  <c r="I70" i="1" s="1"/>
  <c r="I75" i="1" s="1"/>
  <c r="I78" i="1" s="1"/>
  <c r="K58" i="1"/>
  <c r="K60" i="1" s="1"/>
  <c r="L52" i="1"/>
  <c r="F79" i="1"/>
  <c r="E80" i="1"/>
  <c r="I76" i="1" l="1"/>
  <c r="K62" i="1"/>
  <c r="K67" i="1"/>
  <c r="J63" i="1"/>
  <c r="J70" i="1" s="1"/>
  <c r="J75" i="1" s="1"/>
  <c r="G79" i="1"/>
  <c r="F80" i="1"/>
  <c r="I64" i="1"/>
  <c r="M52" i="1"/>
  <c r="L58" i="1"/>
  <c r="L60" i="1" s="1"/>
  <c r="J78" i="1" l="1"/>
  <c r="J76" i="1"/>
  <c r="N52" i="1"/>
  <c r="N58" i="1" s="1"/>
  <c r="N60" i="1" s="1"/>
  <c r="M58" i="1"/>
  <c r="M60" i="1" s="1"/>
  <c r="J64" i="1"/>
  <c r="L62" i="1"/>
  <c r="L67" i="1"/>
  <c r="H79" i="1"/>
  <c r="G80" i="1"/>
  <c r="K63" i="1"/>
  <c r="K70" i="1" s="1"/>
  <c r="K75" i="1" s="1"/>
  <c r="K78" i="1" s="1"/>
  <c r="K64" i="1" l="1"/>
  <c r="I79" i="1"/>
  <c r="H80" i="1"/>
  <c r="M62" i="1"/>
  <c r="M67" i="1"/>
  <c r="N62" i="1"/>
  <c r="N67" i="1"/>
  <c r="L63" i="1"/>
  <c r="L70" i="1" s="1"/>
  <c r="L75" i="1" s="1"/>
  <c r="L78" i="1" s="1"/>
  <c r="K76" i="1"/>
  <c r="L76" i="1" l="1"/>
  <c r="L64" i="1"/>
  <c r="M63" i="1"/>
  <c r="M70" i="1" s="1"/>
  <c r="M75" i="1" s="1"/>
  <c r="M78" i="1" s="1"/>
  <c r="N63" i="1"/>
  <c r="N70" i="1" s="1"/>
  <c r="N75" i="1" s="1"/>
  <c r="N78" i="1" s="1"/>
  <c r="J79" i="1"/>
  <c r="I80" i="1"/>
  <c r="N64" i="1" l="1"/>
  <c r="M64" i="1"/>
  <c r="M76" i="1"/>
  <c r="N76" i="1" s="1"/>
  <c r="K79" i="1"/>
  <c r="J80" i="1"/>
  <c r="L79" i="1" l="1"/>
  <c r="K80" i="1"/>
  <c r="M79" i="1" l="1"/>
  <c r="L80" i="1"/>
  <c r="N79" i="1" l="1"/>
  <c r="N80" i="1" s="1"/>
  <c r="M80" i="1"/>
  <c r="K19" i="1" l="1"/>
  <c r="U19" i="9"/>
</calcChain>
</file>

<file path=xl/sharedStrings.xml><?xml version="1.0" encoding="utf-8"?>
<sst xmlns="http://schemas.openxmlformats.org/spreadsheetml/2006/main" count="3700" uniqueCount="542">
  <si>
    <t>Общая стоимость объекта, руб. без НДС</t>
  </si>
  <si>
    <t>Прочие расходы, руб. без НДС на объект</t>
  </si>
  <si>
    <t>Срок амортизации, лет</t>
  </si>
  <si>
    <t>Кол-во объектов, ед.</t>
  </si>
  <si>
    <t>Затраты на ремонт объекта, руб. без НДС</t>
  </si>
  <si>
    <t>Первый ремонт объекта, лет после постройки</t>
  </si>
  <si>
    <t>Периодичность ремонта объекта, лет</t>
  </si>
  <si>
    <t>Прочие расходы при эксплуатации объекта, руб. без НДС</t>
  </si>
  <si>
    <t>Возникновение прочих расходов, лет после постройки</t>
  </si>
  <si>
    <t>Периодичность расходов, лет</t>
  </si>
  <si>
    <t>Налог на прибыль</t>
  </si>
  <si>
    <t>Прочие расходы, руб. без НДС в месяц</t>
  </si>
  <si>
    <t>Рабочий капитал в % от выручки</t>
  </si>
  <si>
    <t>Срок кредита</t>
  </si>
  <si>
    <t>Ставка по кредиту без учета субсидирования</t>
  </si>
  <si>
    <t>Доля заемных средств</t>
  </si>
  <si>
    <t>Ставка дисконтирования на собственный капитал</t>
  </si>
  <si>
    <t>Доля собственных средств</t>
  </si>
  <si>
    <t>Средневзвешенная стоимость капитала (WACC)</t>
  </si>
  <si>
    <t>Период</t>
  </si>
  <si>
    <t>Прогноз инфляции</t>
  </si>
  <si>
    <t>Кумулятивная инфляция</t>
  </si>
  <si>
    <t>Доход, руб. без НДС</t>
  </si>
  <si>
    <t xml:space="preserve">Кредит, руб. </t>
  </si>
  <si>
    <t>Основной долг на начало периода</t>
  </si>
  <si>
    <t>Поступление кредита</t>
  </si>
  <si>
    <t>Погашение основного долга</t>
  </si>
  <si>
    <t>Начисление процентов</t>
  </si>
  <si>
    <t xml:space="preserve">Бюджет доходов и расходов, руб. </t>
  </si>
  <si>
    <t>Доход</t>
  </si>
  <si>
    <t>Операционные расходы</t>
  </si>
  <si>
    <t>Ремонт объекта</t>
  </si>
  <si>
    <t>Налог на имущество (после ввода объекта в эксплуатацию)</t>
  </si>
  <si>
    <t>Прибыль до вычета расходов по уплате налога, процентов и начисленной амортизации (EBITDA)</t>
  </si>
  <si>
    <t>Амортизация</t>
  </si>
  <si>
    <t>Прибыль до вычета расходов по уплате налогов и процентов (EBIT)</t>
  </si>
  <si>
    <t>Проценты</t>
  </si>
  <si>
    <t>Прибыль до налогообложения</t>
  </si>
  <si>
    <t>Чистая прибыль</t>
  </si>
  <si>
    <t>Денежный поток на собственный капитал, руб.</t>
  </si>
  <si>
    <t>НДС</t>
  </si>
  <si>
    <t>Изменения в рабочем капитале</t>
  </si>
  <si>
    <t>Инвестиции</t>
  </si>
  <si>
    <t>Изменения финансовых обязательств</t>
  </si>
  <si>
    <t>Чистый денежный поток</t>
  </si>
  <si>
    <t>Накопленный чистый денежный поток</t>
  </si>
  <si>
    <t>Коэффициент дисконтирования</t>
  </si>
  <si>
    <t>Дисконтированный денежный поток нарастающим итогом (PV)</t>
  </si>
  <si>
    <t>Чистая приведенная стоимость без учета продажи (NPV)</t>
  </si>
  <si>
    <t>Внутренняя норма доходности (IRR)</t>
  </si>
  <si>
    <t>Срок окупаемости (PBP)</t>
  </si>
  <si>
    <t>Дисконтированный срок окупаемости (DBP)</t>
  </si>
  <si>
    <t>Исходные данные</t>
  </si>
  <si>
    <t>Значение</t>
  </si>
  <si>
    <t>Приложение № 2.3</t>
  </si>
  <si>
    <t>к приказу Минэнерго России</t>
  </si>
  <si>
    <t>от 24.03.2010 № 114</t>
  </si>
  <si>
    <t>Утверждаю</t>
  </si>
  <si>
    <t>"_____"_______________20_____ года</t>
  </si>
  <si>
    <t>М.П.</t>
  </si>
  <si>
    <t>Финансовая модель по проекту инвестиционной программы</t>
  </si>
  <si>
    <t>УТВЕРЖДАЮ</t>
  </si>
  <si>
    <t>"______"___________201___ года</t>
  </si>
  <si>
    <t>МП</t>
  </si>
  <si>
    <t>млн. руб. без НДС</t>
  </si>
  <si>
    <t>№ п/п</t>
  </si>
  <si>
    <t>Показатели</t>
  </si>
  <si>
    <t>Всего</t>
  </si>
  <si>
    <t>I</t>
  </si>
  <si>
    <t>Выручка от реализации товаров (работ, услуг), всего</t>
  </si>
  <si>
    <t>в том числе:</t>
  </si>
  <si>
    <t>1.1</t>
  </si>
  <si>
    <t>Выручка от реализации услуг по передаче электрической энергии</t>
  </si>
  <si>
    <t>II</t>
  </si>
  <si>
    <t>Расходы по текущей деятельности, всего</t>
  </si>
  <si>
    <t>1</t>
  </si>
  <si>
    <t>Материальные расходы, всего</t>
  </si>
  <si>
    <t>Топливо</t>
  </si>
  <si>
    <t>1.2</t>
  </si>
  <si>
    <t>Сырье, материалы, запасные части, инструменты</t>
  </si>
  <si>
    <t>1.3</t>
  </si>
  <si>
    <t>Покупная электроэнергия</t>
  </si>
  <si>
    <t>2</t>
  </si>
  <si>
    <t>Расходы на оплату труда с учетом ЕСН</t>
  </si>
  <si>
    <t>3</t>
  </si>
  <si>
    <t>Амортизационные отчисления</t>
  </si>
  <si>
    <t>4</t>
  </si>
  <si>
    <t>Налоги и сборы, всего</t>
  </si>
  <si>
    <t>5</t>
  </si>
  <si>
    <t>Прочие расходы, всего</t>
  </si>
  <si>
    <t>5.1</t>
  </si>
  <si>
    <t>Ремонт основных средств</t>
  </si>
  <si>
    <t>5.3</t>
  </si>
  <si>
    <t>Платежи по аренде и лизингу</t>
  </si>
  <si>
    <t>5.4</t>
  </si>
  <si>
    <t>Инфраструктурные платежи рынка</t>
  </si>
  <si>
    <t>III</t>
  </si>
  <si>
    <t>Валовая прибыль (I р. - II р.)</t>
  </si>
  <si>
    <t>IV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</si>
  <si>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</si>
  <si>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</si>
  <si>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</si>
  <si>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</si>
  <si>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</si>
  <si>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Внереализационные расходы, всего</t>
  </si>
  <si>
    <t>2.1</t>
  </si>
  <si>
    <t>Проценты по обслуживанию кредитов</t>
  </si>
  <si>
    <t>V.</t>
  </si>
  <si>
    <t>Прибыль до налогообложения (III + IV)</t>
  </si>
  <si>
    <t>VI</t>
  </si>
  <si>
    <t>VII</t>
  </si>
  <si>
    <t>VIII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</si>
  <si>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</si>
  <si>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</si>
  <si>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</si>
  <si>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</si>
  <si>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</si>
  <si>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IX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</si>
  <si>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</si>
  <si>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</si>
  <si>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</si>
  <si>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>Сальдо (+ увеличение; - сокращение)</t>
  </si>
  <si>
    <t>X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</si>
  <si>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</si>
  <si>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</si>
  <si>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</si>
  <si>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</si>
  <si>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</si>
  <si>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</si>
  <si>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</si>
  <si>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 *</t>
  </si>
  <si>
    <t>Прочие цели (расшифровка)</t>
  </si>
  <si>
    <t>XII</t>
  </si>
  <si>
    <t>Погашение заемных средств</t>
  </si>
  <si>
    <t>в том числе по:</t>
  </si>
  <si>
    <t>Инвестиционной программе</t>
  </si>
  <si>
    <t>XIII</t>
  </si>
  <si>
    <r>
      <t xml:space="preserve">Возмещаемый НДС </t>
    </r>
    <r>
      <rPr>
        <sz val="10"/>
        <rFont val="Times New Roman"/>
        <family val="1"/>
        <charset val="204"/>
      </rPr>
      <t>(поступления)</t>
    </r>
  </si>
  <si>
    <t>XIV</t>
  </si>
  <si>
    <t>Купля/продажа активов</t>
  </si>
  <si>
    <t>Покупка активов (акций, долей и т.п.)</t>
  </si>
  <si>
    <t>Продажа активов (акций, долей и т.п.)</t>
  </si>
  <si>
    <t>XV</t>
  </si>
  <si>
    <t>Средства, полученные от допэмиссии акций</t>
  </si>
  <si>
    <t>XVI</t>
  </si>
  <si>
    <t>Капитальные вложения</t>
  </si>
  <si>
    <t>Всего поступления
(I р. + 1 п. IV р. + 2 п. IX р. + 1 п. X р. + XI р. + XIII р. + 2 п. XIV р. + XV р.)</t>
  </si>
  <si>
    <t>XVII</t>
  </si>
  <si>
    <t>Всего расходы
(II р. - 3 п. II р. + 2 п. IV р. + 1 п. IX р. + 2 п. X р. + VI р. + VIII р. + XII р. + 1 п. XIV р. + XVI р.)</t>
  </si>
  <si>
    <t>Сальдо (+ профицит; - дефицит)
(XVI р. - XVII р.)</t>
  </si>
  <si>
    <t>Справочно:</t>
  </si>
  <si>
    <t>EBITDA</t>
  </si>
  <si>
    <t>Долг на конец периода</t>
  </si>
  <si>
    <t>Прогноз тарифов</t>
  </si>
  <si>
    <t>СОГЛАСОВАНО</t>
  </si>
  <si>
    <t>Архангельской области</t>
  </si>
  <si>
    <t>и ценам Архангельской области</t>
  </si>
  <si>
    <t>"______"___________ 201___ года</t>
  </si>
  <si>
    <t>без НДС</t>
  </si>
  <si>
    <t>№</t>
  </si>
  <si>
    <t>Источник финансирования</t>
  </si>
  <si>
    <t>Итого</t>
  </si>
  <si>
    <t>Собственные средства</t>
  </si>
  <si>
    <t>Прибыль, направляемая на инвестиции:</t>
  </si>
  <si>
    <t>1.1.1</t>
  </si>
  <si>
    <t>в т.ч. инвестиционная составляющая в тарифе</t>
  </si>
  <si>
    <t>1.1.2</t>
  </si>
  <si>
    <t>в т.ч. прибыль со свободного сектора</t>
  </si>
  <si>
    <t>1.1.3</t>
  </si>
  <si>
    <t>в т.ч. от технологического присоединения (для электросетевых компаний)</t>
  </si>
  <si>
    <t>1.1.3.1</t>
  </si>
  <si>
    <t>в т.ч. от технологического присоединения генерации</t>
  </si>
  <si>
    <t>1.1.3.2</t>
  </si>
  <si>
    <t>в т.ч. от технологического присоединения потребителей</t>
  </si>
  <si>
    <t>1.1.4</t>
  </si>
  <si>
    <t>Прочая прибыль</t>
  </si>
  <si>
    <t>1.2.1</t>
  </si>
  <si>
    <t>Амортизация, учтенная в тарифе</t>
  </si>
  <si>
    <t>1.2.2</t>
  </si>
  <si>
    <t>Прочая амортизация</t>
  </si>
  <si>
    <t>1.2.3</t>
  </si>
  <si>
    <t>Недоиспользованная амортизация прошлых лет</t>
  </si>
  <si>
    <t>Возврат НДС</t>
  </si>
  <si>
    <t>1.4</t>
  </si>
  <si>
    <t>Прочие собственные средства</t>
  </si>
  <si>
    <t>1.4.1</t>
  </si>
  <si>
    <t>в т.ч. средства допэмиссии</t>
  </si>
  <si>
    <t>1.5</t>
  </si>
  <si>
    <t>Остаток собственных средств на начало года</t>
  </si>
  <si>
    <t>Привлеченные средства, в т.ч.:</t>
  </si>
  <si>
    <t>Кредиты</t>
  </si>
  <si>
    <t>2.2</t>
  </si>
  <si>
    <t>Облигационные займы</t>
  </si>
  <si>
    <t>2.3</t>
  </si>
  <si>
    <t>Займы организаций</t>
  </si>
  <si>
    <t>2.4</t>
  </si>
  <si>
    <t>Бюджетное финансирование</t>
  </si>
  <si>
    <t>2.5</t>
  </si>
  <si>
    <t>Средства внешних инвесторов</t>
  </si>
  <si>
    <t>2.6</t>
  </si>
  <si>
    <t>Использование лизинга</t>
  </si>
  <si>
    <t>2.7</t>
  </si>
  <si>
    <t>Прочие привлеченные средства</t>
  </si>
  <si>
    <t>ВСЕГО источников финансирования</t>
  </si>
  <si>
    <t>Приложение № 4.2</t>
  </si>
  <si>
    <t>Приложение № 4.1</t>
  </si>
  <si>
    <t>Наименование объекта</t>
  </si>
  <si>
    <t>Стадия реализации проекта</t>
  </si>
  <si>
    <t>Проектная мощность / протяженность сетей</t>
  </si>
  <si>
    <t>Год начала строительства</t>
  </si>
  <si>
    <t>Год окончания строительства</t>
  </si>
  <si>
    <t>Ввод мощностей</t>
  </si>
  <si>
    <t>С/П</t>
  </si>
  <si>
    <t>млн. руб.</t>
  </si>
  <si>
    <t>ВСЕГО</t>
  </si>
  <si>
    <t>Приложение № 1.1</t>
  </si>
  <si>
    <t>Технические характеристики созданных объектов</t>
  </si>
  <si>
    <t>Подстанции</t>
  </si>
  <si>
    <t>Линии электропередачи</t>
  </si>
  <si>
    <t>Год ввода в эксплуатацию</t>
  </si>
  <si>
    <t>Нормативный срок службы, лет</t>
  </si>
  <si>
    <t>Количество и марка силовых трансформаторов, шт.</t>
  </si>
  <si>
    <t>Мощность, МВА</t>
  </si>
  <si>
    <t>Тип опор</t>
  </si>
  <si>
    <t>Марка кабеля</t>
  </si>
  <si>
    <t>Протяженность, км</t>
  </si>
  <si>
    <t>ПИР</t>
  </si>
  <si>
    <t>СМР</t>
  </si>
  <si>
    <t>Оборудование и материалы</t>
  </si>
  <si>
    <t>Прочие</t>
  </si>
  <si>
    <t>Приложение № 1.2</t>
  </si>
  <si>
    <t>Наименование проекта</t>
  </si>
  <si>
    <t>Вывод мощностей</t>
  </si>
  <si>
    <t>МВА, км</t>
  </si>
  <si>
    <t>Первоначальная стоимость вводимых основных средств (без НДС)</t>
  </si>
  <si>
    <t>Ввод основных средств сетевых организаций</t>
  </si>
  <si>
    <t>Приложение № 1.3</t>
  </si>
  <si>
    <t>-</t>
  </si>
  <si>
    <t>Наименование направления / проекта инвестиционной программы</t>
  </si>
  <si>
    <t>Субъект РФ, на территории которого реализуется инвестиционный проект</t>
  </si>
  <si>
    <t>Место расположения объекта</t>
  </si>
  <si>
    <t>длина, км</t>
  </si>
  <si>
    <t>год начала строительства</t>
  </si>
  <si>
    <t>год ввода в эксплуатацию</t>
  </si>
  <si>
    <t>утвержденная проектно-сметная документация</t>
  </si>
  <si>
    <t>заключение Главгосэкспертизы</t>
  </si>
  <si>
    <t>оформленный в соответствии с законодательством землеотвод</t>
  </si>
  <si>
    <t>разрешение на строительство</t>
  </si>
  <si>
    <t>в соответствии с проектно-сметной документацией</t>
  </si>
  <si>
    <t>в соответствии с итогами конкурсов и заключенными договорами</t>
  </si>
  <si>
    <t>решаемые задачи</t>
  </si>
  <si>
    <t>режимно-балансовая необходимость</t>
  </si>
  <si>
    <t>основание включения инвестиционного проекта в инвестиционную программу</t>
  </si>
  <si>
    <t>NPV, млн.руб.</t>
  </si>
  <si>
    <t>IRR, %</t>
  </si>
  <si>
    <t>простой</t>
  </si>
  <si>
    <t>дисконтированный</t>
  </si>
  <si>
    <t>Показатели экономической эффективности реализации инвестиционного проекта</t>
  </si>
  <si>
    <t>доходность</t>
  </si>
  <si>
    <t>срок окупаемости</t>
  </si>
  <si>
    <t>Обоснование необходимости реализации проекта</t>
  </si>
  <si>
    <t>Стоимость объекта, млн.руб.</t>
  </si>
  <si>
    <t>Наличие исходно-разрешительной документации</t>
  </si>
  <si>
    <t>Сроки реализации проекта</t>
  </si>
  <si>
    <t>Технические характеристики</t>
  </si>
  <si>
    <t>Краткое описание инвестиционной программы</t>
  </si>
  <si>
    <t>Приложение № 2.2</t>
  </si>
  <si>
    <t>Ставка по кредиту</t>
  </si>
  <si>
    <t>Обеспечение качества передаваемой электроэнергии; обеспечение перспективных нагрузок, повышение надежности схемы электроснабжения.</t>
  </si>
  <si>
    <t>Пониженная надежность схемы электроснабжения; отсутствие возможности обеспечения требуемой категории надежности присоединенных потребителей; отсутствие резерва мощности; пониженное напряжение; высокие потери при передаче электроэнергии;несоответствеие качества передаваемой электроэнергии ГОСТ13109-97; невозможность обеспечения перспективных нагрузок</t>
  </si>
  <si>
    <t>мощность,МВА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</si>
  <si>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</si>
  <si>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</si>
  <si>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</si>
  <si>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</si>
  <si>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</si>
  <si>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</si>
  <si>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</si>
  <si>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</si>
  <si>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</si>
  <si>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 xml:space="preserve">Дисконтированный денежный поток </t>
  </si>
  <si>
    <t>Дисконтированный период окупаемости, лет</t>
  </si>
  <si>
    <t>Простой период окупаемости</t>
  </si>
  <si>
    <t>+</t>
  </si>
  <si>
    <t>Собственный капитал</t>
  </si>
  <si>
    <t>Чистая приведенная стоимость (NPV) через 10 лет после ввода объекта в эксплуатацию, млн. руб.</t>
  </si>
  <si>
    <t>начало (дата)</t>
  </si>
  <si>
    <t>окончание (дата)</t>
  </si>
  <si>
    <t>Процент исполнения работ за весь период (%)</t>
  </si>
  <si>
    <t>Основные причины невыполнения</t>
  </si>
  <si>
    <t>Выполнение (план)</t>
  </si>
  <si>
    <t>Укрупненный сетевой график выполнения инвестиционного проекта</t>
  </si>
  <si>
    <t>Заключение договора на разработку проектной документации</t>
  </si>
  <si>
    <t>Утверждение проектной документации</t>
  </si>
  <si>
    <t>Предпроектный и проектный этап</t>
  </si>
  <si>
    <t>Разработка рабочей документации</t>
  </si>
  <si>
    <t>Организационный этап</t>
  </si>
  <si>
    <t>Заключение договора подряда</t>
  </si>
  <si>
    <t>Получение правоустанавливающих документов для выделения земельного участка под строительство</t>
  </si>
  <si>
    <t>Сетевое строительство (реконструкция) и пусконаладочные работы</t>
  </si>
  <si>
    <t>Подготовка площадки строительства для подстанций, трассы – для ЛЭП</t>
  </si>
  <si>
    <t>Поставка основного оборудования</t>
  </si>
  <si>
    <t>Монтаж основного оборудования</t>
  </si>
  <si>
    <t>Пусконаладочные работы</t>
  </si>
  <si>
    <t>Завершение строительства</t>
  </si>
  <si>
    <t>Испытания и ввод в эксплуатацию</t>
  </si>
  <si>
    <t xml:space="preserve">Комплексное опробование оборудования </t>
  </si>
  <si>
    <t xml:space="preserve">Получение разрешения на ввод объекта в эксплуатацию. </t>
  </si>
  <si>
    <t>3.1</t>
  </si>
  <si>
    <t>3.2</t>
  </si>
  <si>
    <t>3.3</t>
  </si>
  <si>
    <t>3.4</t>
  </si>
  <si>
    <t>3.5</t>
  </si>
  <si>
    <t>4.1</t>
  </si>
  <si>
    <t>4.2</t>
  </si>
  <si>
    <t>4.3</t>
  </si>
  <si>
    <t>Приложение № 3.1</t>
  </si>
  <si>
    <t>Объем финансирования</t>
  </si>
  <si>
    <t>Прочее</t>
  </si>
  <si>
    <t>План 2016 года</t>
  </si>
  <si>
    <t>План 2017 года</t>
  </si>
  <si>
    <t>План 2018 года</t>
  </si>
  <si>
    <t>План 2019 года</t>
  </si>
  <si>
    <t>Прогноз ввода / вывода объектов</t>
  </si>
  <si>
    <t>2025 год</t>
  </si>
  <si>
    <t>Плановый объем финансирования, млн. руб. без НДС</t>
  </si>
  <si>
    <t>_________________ Г.В. Шилкин</t>
  </si>
  <si>
    <t>Реконструкция ТП-925</t>
  </si>
  <si>
    <t>П, С</t>
  </si>
  <si>
    <t>км</t>
  </si>
  <si>
    <t>МВА</t>
  </si>
  <si>
    <t>План 2020 года</t>
  </si>
  <si>
    <t>Строительство КЛ-6 кВ до КТП на ул. Кочуринская</t>
  </si>
  <si>
    <t>Строительство КТП на ул. Кочуринская с переводом ВЛ-0,4 кВ на новую КТП</t>
  </si>
  <si>
    <t>Строительство КЛ-6 кВ ТП-998 - ТП-637</t>
  </si>
  <si>
    <t>Строительство КЛ ТП-246 - ТП-555</t>
  </si>
  <si>
    <t>Реконструкция ВЛ-10 кВ от ПС 110/10 кВ №34 "Холмогоры" до КТП-100 кВА (М8, 81 км)</t>
  </si>
  <si>
    <t>Реконструкция РП-30</t>
  </si>
  <si>
    <t>Реконструкция ПС 110/10 кВ "Волошка"</t>
  </si>
  <si>
    <t>Реконструкция ОТП в г. Онега</t>
  </si>
  <si>
    <t>Реконструкция ВЛ-10 кВ ПС "Онега" - Маложма</t>
  </si>
  <si>
    <t>Реконструкция ВЛ-10 кВ ОТП-Хайнозеро</t>
  </si>
  <si>
    <t>Реконструкция ТП Хайнозеро</t>
  </si>
  <si>
    <t>Реконструкция ВЛ-10 кВ ОТП Водозабор 1 подъем в г. Онега</t>
  </si>
  <si>
    <t>Приобретение оргтехники</t>
  </si>
  <si>
    <t>Ремонт производственного здания по адресу ул. Орджоникидзе, д. 7, корп. 1</t>
  </si>
  <si>
    <t>Реконструкция ПС-78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</si>
  <si>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</si>
  <si>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</si>
  <si>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</si>
  <si>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</si>
  <si>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</si>
  <si>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</si>
  <si>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</si>
  <si>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</si>
  <si>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</si>
  <si>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</si>
  <si>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</si>
  <si>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</si>
  <si>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</si>
  <si>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</si>
  <si>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</si>
  <si>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</si>
  <si>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</si>
  <si>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</si>
  <si>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</si>
  <si>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</si>
  <si>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</si>
  <si>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</si>
  <si>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</si>
  <si>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</si>
  <si>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</si>
  <si>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2.8</t>
  </si>
  <si>
    <t>2.9</t>
  </si>
  <si>
    <t>Перечень инвестиционных проектов на период реализации инвестиционной программы и план их финансирования ООО "АСЭП" на 2016-2020 гг.</t>
  </si>
  <si>
    <t>Стоимость основных этапов работ по реализации инвестиционной программы ООО "АСЭП"</t>
  </si>
  <si>
    <t>Генеральный директор ООО "АСЭП"</t>
  </si>
  <si>
    <t>______________________ Г.В. Шилкин</t>
  </si>
  <si>
    <t>жб</t>
  </si>
  <si>
    <t>СИП4</t>
  </si>
  <si>
    <t>СИП3</t>
  </si>
  <si>
    <t>2*ТМГ11</t>
  </si>
  <si>
    <t>Источники финансирования инвестиционной программы ООО "АСЭП", млн. рублей</t>
  </si>
  <si>
    <t>Реконструкция ТП-531</t>
  </si>
  <si>
    <t>Создание узлов учета на границе балансовой принадлежности электрических сетей</t>
  </si>
  <si>
    <t>Приобретение автотранспорта</t>
  </si>
  <si>
    <t>Приобретение прочих приборов и оборудования</t>
  </si>
  <si>
    <t>Наименование контрольных этапов реализации инвестпроекта с указанием событий / работ критического пути сетевого графика</t>
  </si>
  <si>
    <t>1 кв. 2016 г.</t>
  </si>
  <si>
    <t>2 кв. 2016 г.</t>
  </si>
  <si>
    <t>3 кв. 2016 г.</t>
  </si>
  <si>
    <t>4 кв. 2016 г.</t>
  </si>
  <si>
    <t>1 кв. 2020 г.</t>
  </si>
  <si>
    <t>2 кв. 2020 г.</t>
  </si>
  <si>
    <t>3 кв. 2020 г.</t>
  </si>
  <si>
    <t>4 кв. 2020 г.</t>
  </si>
  <si>
    <t>1 кв. 2017 г.</t>
  </si>
  <si>
    <t>2 кв. 2017 г.</t>
  </si>
  <si>
    <t>3 кв. 2017 г.</t>
  </si>
  <si>
    <t>4 кв. 2017 г.</t>
  </si>
  <si>
    <t>1 кв. 2018 г.</t>
  </si>
  <si>
    <t>2 кв. 2018 г.</t>
  </si>
  <si>
    <t>3 кв. 2018 г.</t>
  </si>
  <si>
    <t>4 кв. 2018 г.</t>
  </si>
  <si>
    <t>1 кв. 2019 г.</t>
  </si>
  <si>
    <t>2 кв. 2019 г.</t>
  </si>
  <si>
    <t>3 кв. 2019 г.</t>
  </si>
  <si>
    <t>4 кв. 2019 г.</t>
  </si>
  <si>
    <t>Ввод в эксплуатацию объекта сетевого строительства</t>
  </si>
  <si>
    <t xml:space="preserve">Подготовка площадки строительства </t>
  </si>
  <si>
    <t>Подготовка и проведение торгов на право заключения договоров поставки приборов и оборудования</t>
  </si>
  <si>
    <t>Подготовка и проведение торгов на право заключения договоров поставки автотранспорта</t>
  </si>
  <si>
    <t>Определение победителей торгов на право заключения договоров поставки автотранспорта, заключение договоров поставки</t>
  </si>
  <si>
    <t>Монтаж системы охраны, контроля доступа и управления коммутационными аппаратами ТП</t>
  </si>
  <si>
    <t>2.10</t>
  </si>
  <si>
    <t>Строительство РП-10 кВ и БКТП 2*400 кВА взамен ТП-525</t>
  </si>
  <si>
    <t>Процент освоения сметной стоимости на 01.01.2016 г., %</t>
  </si>
  <si>
    <t>Техническая готовность объекта на 01.01.2016 г., %</t>
  </si>
  <si>
    <t>2026 год</t>
  </si>
  <si>
    <t>Арх. обл.</t>
  </si>
  <si>
    <t>1.31</t>
  </si>
  <si>
    <t>Модернизация электрических сетей 0,4-6(10) кВ МО "Плесецкий муниципальный район"</t>
  </si>
  <si>
    <t>2016-2020</t>
  </si>
  <si>
    <t xml:space="preserve">Финансовый план на период реализации инвестиционной программы       </t>
  </si>
  <si>
    <t>Подготовка и проведение торгов на право заключения договоров поставки оргтехники</t>
  </si>
  <si>
    <t>Определение победителей торгов на право заключения договоров поставки оргтехники, заключение договоров поставки</t>
  </si>
  <si>
    <t>Приложение № 1.4</t>
  </si>
  <si>
    <t>Предложение о внесении изменений в перечень инвестиционных проектов, входящих в состав инвестиционной программы</t>
  </si>
  <si>
    <t>Объем корректировки</t>
  </si>
  <si>
    <t>Объем ввода мощностей</t>
  </si>
  <si>
    <t>Причины корректировки</t>
  </si>
  <si>
    <t>план</t>
  </si>
  <si>
    <t>скорректированный объем</t>
  </si>
  <si>
    <t>%</t>
  </si>
  <si>
    <t>всего</t>
  </si>
  <si>
    <t>Объем финансирования 2016-2020 гг., млн. руб. без НДС</t>
  </si>
  <si>
    <t>0,8 МВА</t>
  </si>
  <si>
    <t>1,6 км</t>
  </si>
  <si>
    <t>1,3 км</t>
  </si>
  <si>
    <t>0,4 МВА</t>
  </si>
  <si>
    <t>0,4 км</t>
  </si>
  <si>
    <t>1 км</t>
  </si>
  <si>
    <t>0,65 км</t>
  </si>
  <si>
    <t>0,6 км</t>
  </si>
  <si>
    <t>2,4 км</t>
  </si>
  <si>
    <t>0,5 МВА</t>
  </si>
  <si>
    <t>км / МВА</t>
  </si>
  <si>
    <t>Модернизация электрических сетей МО "Город Архангельск", арендуемых по договорам № 93/12эл от 01.08.2012 г. и № 144/15эл от 02.09.2015 г.</t>
  </si>
  <si>
    <t>__________________ А.П. Поташев</t>
  </si>
  <si>
    <t>_________________ А.П. Поташев</t>
  </si>
  <si>
    <t>Модернизация электрических сетей 0,4-6(10) кВ МО "Коношский муниципальный район"</t>
  </si>
  <si>
    <t>Реконструкция РП-31</t>
  </si>
  <si>
    <t>Ремонт и обустройство производственной базы</t>
  </si>
  <si>
    <t xml:space="preserve"> </t>
  </si>
  <si>
    <t>Реконструкция ВЛ-10 кВ ТП Транском - ПС-8</t>
  </si>
  <si>
    <t>2.11</t>
  </si>
  <si>
    <t>Реконструкция ВЛ-0,4 кВ Северного территориального округа г. Архангельска</t>
  </si>
  <si>
    <t>Реконструкция КЛ-6 кВ Северного территориального округа г. Архангельска</t>
  </si>
  <si>
    <t>Реконструкция ВЛ-6 кВ, МО "Талажское", д. Ижма</t>
  </si>
  <si>
    <t>Реконструкция ВЛ-6 кВ ПС-19 ф. 19-13, 19-01</t>
  </si>
  <si>
    <t xml:space="preserve">Реконструкция ТП-902 </t>
  </si>
  <si>
    <t>Строительство КЛ-6 кВ, ТП 2*400 кВА на о. Краснофлотский</t>
  </si>
  <si>
    <t>Реконструкция ТП № 8 со строительством ВЛ-0,4 кВ в г. Онега</t>
  </si>
  <si>
    <t>Модернизация электрических сетей 0,4-6(10) кВ МО "Холмогорский муниципальный район"</t>
  </si>
  <si>
    <t>Техническое перевооружение, реконструкция, модернизация и новое строительство</t>
  </si>
  <si>
    <t>Строительство производственной базы для обслуживания электрических сетей в МО "Плесецкий муниципальный район"</t>
  </si>
  <si>
    <t>Строительство производственной базы для обслуживания электрических сетей в МО "Коношский муниципальный район"</t>
  </si>
  <si>
    <t>Строительство здания для промышленно-производственного персонала (г. Архангельск)</t>
  </si>
  <si>
    <t>Ремонт и обустройство производственной базы (г. Архангельск)</t>
  </si>
  <si>
    <t>Министр ТЭК и ЖКХ</t>
  </si>
  <si>
    <t>Руководитель агентства по тарифам</t>
  </si>
  <si>
    <t>_________________ Е.А. Попова</t>
  </si>
  <si>
    <t>Министра ТЭК и ЖКХ</t>
  </si>
  <si>
    <t>2017-2020</t>
  </si>
  <si>
    <t>2019-2020</t>
  </si>
  <si>
    <t>ААБЛ</t>
  </si>
  <si>
    <t>ТМГ11</t>
  </si>
  <si>
    <t>АС 70</t>
  </si>
  <si>
    <t>Строительство КЛ-6 кВ, ТП 2*400 кВА, КВЛ-0,4 кВ на о. Краснофлотский</t>
  </si>
  <si>
    <t>ААБЛ, СИП3</t>
  </si>
  <si>
    <t>2017, 2019</t>
  </si>
  <si>
    <t>жб, дер.</t>
  </si>
  <si>
    <t>12,465 км</t>
  </si>
  <si>
    <t>3,56 км</t>
  </si>
  <si>
    <t>1,3 км,               0,8 МВА</t>
  </si>
  <si>
    <t>3 км</t>
  </si>
  <si>
    <t>7 км</t>
  </si>
  <si>
    <t>1,2 км</t>
  </si>
  <si>
    <t>0,8 км,                  0,25 МВА</t>
  </si>
  <si>
    <t xml:space="preserve">Модернизация электрических сетей 0,4-6(10) кВ МО "Онежский муниципальный район" </t>
  </si>
  <si>
    <t>Строительство КЛ-6 кВ, ТП 2*400 кВА, КВЛ-0,4 кВ на                        о. Краснофлотский</t>
  </si>
  <si>
    <t>Реконструкция ВЛ-0,4 кВ Северного территориального округа              г. Архангельска</t>
  </si>
  <si>
    <t>Реконструкция КЛ-6 кВ Северного территориального округа                    г. Архангельска</t>
  </si>
  <si>
    <t>Реконструкция КЛ-6 кВ Северного территориального округа               г. Архангельска</t>
  </si>
  <si>
    <t>Ремонт производственного здания по адресу ул. Орджоникидзе,              д. 7, корп. 1</t>
  </si>
  <si>
    <t>Строительство КЛ-6 кВ, ТП 2*400 кВА, КВЛ-0,4 кВ на                          о. Краснофлотский</t>
  </si>
  <si>
    <t>Монтаж временного оборудования</t>
  </si>
  <si>
    <t>3.6</t>
  </si>
  <si>
    <t>Подготовка площадки строительства для подстанций</t>
  </si>
  <si>
    <t>1 кв 2018 г</t>
  </si>
  <si>
    <t>Реконструкция ВЛ-10 кВ ПС "Онега" - Маложма" 1 этап</t>
  </si>
  <si>
    <t>Реконструкция ВЛ-10 кВ ПС "Онега" - Маложма" 2 этап</t>
  </si>
  <si>
    <t>3кв. 2018 г.</t>
  </si>
  <si>
    <t>Инженерные изыскания</t>
  </si>
  <si>
    <t xml:space="preserve">1 кв. 2017 г. </t>
  </si>
  <si>
    <t xml:space="preserve">2 кв. 2017 г. </t>
  </si>
  <si>
    <t>1 кв 2018 г.</t>
  </si>
  <si>
    <t>2 кв 2018 г.</t>
  </si>
  <si>
    <t>3 кв 2018 г.</t>
  </si>
  <si>
    <t>Заключение договора на аренду земельного участка</t>
  </si>
  <si>
    <t>1 кв 2019 г.</t>
  </si>
  <si>
    <t>1.32</t>
  </si>
  <si>
    <t>Модернизация электрических сетей 0,4-6(10) кВ МО "Северодвинск", приобретенных по договору купли-продажи муниципального имущества № 4/2017 от 20.06.2017 г.</t>
  </si>
  <si>
    <t>Обустройство помещения для промышленно-производственного персонала в г. Онега</t>
  </si>
  <si>
    <t>Полная стоимость строительства / проектирования/приобртений</t>
  </si>
  <si>
    <t xml:space="preserve">Реконструкция ТП-835 </t>
  </si>
  <si>
    <t>План 2018          года</t>
  </si>
  <si>
    <t>Реконструкция ТП-835</t>
  </si>
  <si>
    <t>1.33</t>
  </si>
  <si>
    <t>3,2 МВА</t>
  </si>
  <si>
    <t>Строительство КЛ-10 кВ ТП-246 - ТП-555</t>
  </si>
  <si>
    <t>Реконструкция электрических сетей п. Васьково</t>
  </si>
  <si>
    <t>Строительство КТП по адресу г. Архангельск, северо-западнее улицы Дорожников; строительство ВЛ-6 кВ ПС-78 до вновь монтируемой КТП; монтаж ячейки в ПС-78 для присоединения ВЛ-6 кВ</t>
  </si>
  <si>
    <t>АСБ</t>
  </si>
  <si>
    <t>2018-2020</t>
  </si>
  <si>
    <t>1.34</t>
  </si>
  <si>
    <t>11,032 км</t>
  </si>
  <si>
    <t>3,472 км</t>
  </si>
  <si>
    <t>0,35 км</t>
  </si>
  <si>
    <t>3,1 км</t>
  </si>
  <si>
    <t>5,5 км</t>
  </si>
  <si>
    <t>6,1 км</t>
  </si>
  <si>
    <t>43,204 км / 7,65 МВА</t>
  </si>
  <si>
    <t>37,675 км / 4,45 МВА</t>
  </si>
  <si>
    <t>1. Исполнение предписания об устранении выявленных нарушений министерства топливно-энергетического комплекса и жилищно-коммунального хозяйства Архангельской области от 24.05.2018 г. 2. Приведение объемов финансирования мероприятий в соответствие с утвержденными агентством по тарифам и ценам Архангельской области источниками финансирования</t>
  </si>
  <si>
    <t>7,1 лет</t>
  </si>
  <si>
    <t>12 лет</t>
  </si>
  <si>
    <t>Целесообразность реализации проекта*</t>
  </si>
  <si>
    <t>*показатели NPV и IRR рассчитаны исходя из периода реализации 10 лет, для достижения срока окупаемости срок реалиции должен быть от 12 лет</t>
  </si>
  <si>
    <t>2 кв. 2015 г.</t>
  </si>
  <si>
    <t>1 кв. 2015 г.</t>
  </si>
  <si>
    <t>3 кв.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</si>
</sst>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0.00000"/>
    <numFmt numFmtId="167" formatCode="0.0%"/>
    <numFmt numFmtId="168" formatCode="0.0"/>
  </numFmts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165" fontId="1" fillId="0" borderId="15" xfId="0" applyNumberFormat="1" applyFont="1" applyFill="1" applyBorder="1" applyAlignment="1">
      <alignment horizontal="center" vertical="center" wrapText="1"/>
    </xf>
    <xf numFmtId="165" fontId="1" fillId="0" borderId="16" xfId="0" applyNumberFormat="1" applyFont="1" applyFill="1" applyBorder="1" applyAlignment="1">
      <alignment horizontal="center" vertical="center" wrapText="1"/>
    </xf>
    <xf numFmtId="165" fontId="1" fillId="0" borderId="17" xfId="0" applyNumberFormat="1" applyFont="1" applyFill="1" applyBorder="1" applyAlignment="1">
      <alignment horizontal="center" vertical="center" wrapText="1"/>
    </xf>
    <xf numFmtId="167" fontId="1" fillId="0" borderId="15" xfId="0" applyNumberFormat="1" applyFont="1" applyFill="1" applyBorder="1" applyAlignment="1">
      <alignment horizontal="center" vertical="center" wrapText="1"/>
    </xf>
    <xf numFmtId="167" fontId="1" fillId="0" borderId="16" xfId="0" applyNumberFormat="1" applyFont="1" applyFill="1" applyBorder="1" applyAlignment="1">
      <alignment horizontal="center" vertical="center" wrapText="1"/>
    </xf>
    <xf numFmtId="167" fontId="1" fillId="0" borderId="1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0" borderId="14" xfId="0" applyNumberFormat="1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165" fontId="1" fillId="0" borderId="22" xfId="0" applyNumberFormat="1" applyFont="1" applyBorder="1" applyAlignment="1">
      <alignment horizontal="center" vertical="center" wrapText="1"/>
    </xf>
    <xf numFmtId="165" fontId="1" fillId="0" borderId="21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5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ru-RU"/>
              <a:t>Денежный поток на собственный капитал</a:t>
            </a:r>
          </a:p>
        </c:rich>
      </c:tx>
      <c:layout>
        <c:manualLayout>
          <c:xMode val="edge"/>
          <c:yMode val="edge"/>
          <c:x val="0.32284008943326525"/>
          <c:y val="3.5388052221627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22244325528656"/>
          <c:y val="0.1472605202210647"/>
          <c:w val="0.84444597158197987"/>
          <c:h val="0.60274080465969138"/>
        </c:manualLayout>
      </c:layout>
      <c:lineChart>
        <c:grouping val="standard"/>
        <c:varyColors val="0"/>
        <c:ser>
          <c:idx val="0"/>
          <c:order val="0"/>
          <c:tx>
            <c:v>Накопленный чистый денежный поток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'2.3'!$D$76:$N$76</c:f>
              <c:numCache>
                <c:formatCode>#\ ##0.000</c:formatCode>
                <c:ptCount val="11"/>
                <c:pt idx="0">
                  <c:v>28.646599999999999</c:v>
                </c:pt>
                <c:pt idx="1">
                  <c:v>59.956359999999997</c:v>
                </c:pt>
                <c:pt idx="2">
                  <c:v>94.445080000000004</c:v>
                </c:pt>
                <c:pt idx="3">
                  <c:v>132.38254000000001</c:v>
                </c:pt>
                <c:pt idx="4">
                  <c:v>173.663149</c:v>
                </c:pt>
                <c:pt idx="5">
                  <c:v>218.81047965000002</c:v>
                </c:pt>
                <c:pt idx="6">
                  <c:v>268.83209715250001</c:v>
                </c:pt>
                <c:pt idx="7">
                  <c:v>324.24208788212502</c:v>
                </c:pt>
                <c:pt idx="8">
                  <c:v>385.61672973543131</c:v>
                </c:pt>
                <c:pt idx="9">
                  <c:v>453.31453042732289</c:v>
                </c:pt>
                <c:pt idx="10">
                  <c:v>527.98667057432112</c:v>
                </c:pt>
              </c:numCache>
            </c:numRef>
          </c:val>
          <c:smooth val="0"/>
        </c:ser>
        <c:ser>
          <c:idx val="1"/>
          <c:order val="1"/>
          <c:tx>
            <c:v>Дисконтированный поток нарастающим итогом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'2.3'!$D$79:$N$79</c:f>
              <c:numCache>
                <c:formatCode>0.000</c:formatCode>
                <c:ptCount val="11"/>
                <c:pt idx="0">
                  <c:v>28.646599999999999</c:v>
                </c:pt>
                <c:pt idx="1">
                  <c:v>55.872478260869563</c:v>
                </c:pt>
                <c:pt idx="2">
                  <c:v>81.950905482041591</c:v>
                </c:pt>
                <c:pt idx="3">
                  <c:v>106.89540124928085</c:v>
                </c:pt>
                <c:pt idx="4">
                  <c:v>130.49772342508783</c:v>
                </c:pt>
                <c:pt idx="5">
                  <c:v>152.94392588508725</c:v>
                </c:pt>
                <c:pt idx="6">
                  <c:v>174.56965152355053</c:v>
                </c:pt>
                <c:pt idx="7">
                  <c:v>195.40031942061177</c:v>
                </c:pt>
                <c:pt idx="8">
                  <c:v>215.46379871163083</c:v>
                </c:pt>
                <c:pt idx="9">
                  <c:v>234.70773882612099</c:v>
                </c:pt>
                <c:pt idx="10">
                  <c:v>253.16554984384751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55472"/>
        <c:axId val="203498696"/>
      </c:lineChart>
      <c:catAx>
        <c:axId val="14755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Период</a:t>
                </a:r>
              </a:p>
            </c:rich>
          </c:tx>
          <c:layout>
            <c:manualLayout>
              <c:xMode val="edge"/>
              <c:yMode val="edge"/>
              <c:x val="0.89135958005249338"/>
              <c:y val="0.82306075818192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20349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498696"/>
        <c:scaling>
          <c:orientation val="minMax"/>
          <c:max val="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млн. руб.</a:t>
                </a:r>
              </a:p>
            </c:rich>
          </c:tx>
          <c:layout>
            <c:manualLayout>
              <c:xMode val="edge"/>
              <c:yMode val="edge"/>
              <c:x val="1.4197530864197531E-2"/>
              <c:y val="2.62555530073303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147555472"/>
        <c:crosses val="autoZero"/>
        <c:crossBetween val="between"/>
        <c:majorUnit val="50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44483328472828"/>
          <c:y val="0.8390425468661078"/>
          <c:w val="0.62037153689122193"/>
          <c:h val="0.109589311044857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209551</xdr:colOff>
      <xdr:row>22</xdr:row>
      <xdr:rowOff>104775</xdr:rowOff>
    </xdr:from>
    <xdr:to>
      <xdr:col>12</xdr:col>
      <xdr:colOff>447676</xdr:colOff>
      <xdr:row>36</xdr:row>
      <xdr:rowOff>85725</xdr:rowOff>
    </xdr:to>
    <xdr:graphicFrame macro="">
      <xdr:nvGraphicFramePr>
        <xdr:cNvPr id="1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97"/>
  <sheetViews>
    <sheetView tabSelected="1" topLeftCell="A52" zoomScaleNormal="100" workbookViewId="0">
      <selection activeCell="F85" sqref="F85"/>
    </sheetView>
  </sheetViews>
  <sheetFormatPr defaultRowHeight="12.75" x14ac:dyDescent="0.2"/>
  <cols>
    <col min="1" max="1" width="0.7109375" style="35" customWidth="1"/>
    <col min="2" max="2" width="4.85546875" style="36" customWidth="1"/>
    <col min="3" max="3" width="69.28515625" style="35" customWidth="1"/>
    <col min="4" max="4" width="7.7109375" style="37" customWidth="1"/>
    <col min="5" max="5" width="9.28515625" style="37" customWidth="1"/>
    <col min="6" max="7" width="9.7109375" style="37" customWidth="1"/>
    <col min="8" max="8" width="10.5703125" style="37" customWidth="1"/>
    <col min="9" max="9" width="14.85546875" style="37" customWidth="1"/>
    <col min="10" max="10" width="5.42578125" style="35" customWidth="1"/>
    <col min="11" max="11" width="5.28515625" style="35" customWidth="1"/>
    <col min="12" max="13" width="6.140625" style="35" customWidth="1"/>
    <col min="14" max="14" width="6.42578125" style="35" customWidth="1"/>
    <col min="15" max="15" width="6" style="35" customWidth="1"/>
    <col min="16" max="16" width="6.42578125" style="35" customWidth="1"/>
    <col min="17" max="17" width="5.28515625" style="35" customWidth="1"/>
    <col min="18" max="18" width="6.5703125" style="35" customWidth="1"/>
    <col min="19" max="19" width="5.7109375" style="35" customWidth="1"/>
    <col min="20" max="20" width="6.7109375" style="35" customWidth="1"/>
    <col min="21" max="21" width="7.5703125" style="35" customWidth="1"/>
    <col min="22" max="23" width="9.7109375" style="37" customWidth="1"/>
    <col min="24" max="24" width="9.28515625" style="37" customWidth="1"/>
    <col min="25" max="26" width="9.85546875" style="37" customWidth="1"/>
    <col min="27" max="27" width="9.7109375" style="37" customWidth="1"/>
    <col min="28" max="28" width="9.140625" style="35"/>
    <col min="29" max="29" width="26.7109375" style="35" customWidth="1"/>
    <col min="30" max="16384" width="9.140625" style="35"/>
  </cols>
  <sheetData>
    <row r="2" spans="2:27" x14ac:dyDescent="0.2">
      <c r="AA2" s="16" t="s">
        <v>215</v>
      </c>
    </row>
    <row r="3" spans="2:27" x14ac:dyDescent="0.2">
      <c r="AA3" s="16" t="s">
        <v>55</v>
      </c>
    </row>
    <row r="4" spans="2:27" x14ac:dyDescent="0.2">
      <c r="AA4" s="16" t="s">
        <v>56</v>
      </c>
    </row>
    <row r="5" spans="2:27" x14ac:dyDescent="0.2">
      <c r="AA5" s="44"/>
    </row>
    <row r="6" spans="2:27" ht="14.25" customHeight="1" x14ac:dyDescent="0.2">
      <c r="B6" s="117" t="s">
        <v>374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</row>
    <row r="7" spans="2:27" x14ac:dyDescent="0.2">
      <c r="C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2:27" s="17" customFormat="1" x14ac:dyDescent="0.2">
      <c r="B8" s="38"/>
      <c r="C8" s="16" t="s">
        <v>61</v>
      </c>
      <c r="E8" s="44"/>
      <c r="F8" s="44"/>
      <c r="G8" s="44"/>
      <c r="H8" s="44"/>
      <c r="I8" s="44"/>
      <c r="O8" s="16" t="s">
        <v>154</v>
      </c>
      <c r="V8" s="44"/>
      <c r="W8" s="44"/>
      <c r="X8" s="44"/>
      <c r="Y8" s="44"/>
      <c r="Z8" s="44"/>
      <c r="AA8" s="16" t="s">
        <v>61</v>
      </c>
    </row>
    <row r="9" spans="2:27" s="17" customFormat="1" x14ac:dyDescent="0.2">
      <c r="B9" s="38"/>
      <c r="C9" s="16" t="s">
        <v>469</v>
      </c>
      <c r="E9" s="44"/>
      <c r="F9" s="44"/>
      <c r="G9" s="44"/>
      <c r="H9" s="44"/>
      <c r="I9" s="44"/>
      <c r="O9" s="16" t="s">
        <v>470</v>
      </c>
      <c r="V9" s="44"/>
      <c r="W9" s="44"/>
      <c r="X9" s="44"/>
      <c r="Y9" s="44"/>
      <c r="Z9" s="44"/>
      <c r="AA9" s="16" t="s">
        <v>376</v>
      </c>
    </row>
    <row r="10" spans="2:27" s="17" customFormat="1" x14ac:dyDescent="0.2">
      <c r="B10" s="38"/>
      <c r="C10" s="16" t="s">
        <v>155</v>
      </c>
      <c r="E10" s="44"/>
      <c r="F10" s="44"/>
      <c r="G10" s="44"/>
      <c r="H10" s="44"/>
      <c r="I10" s="44"/>
      <c r="O10" s="16" t="s">
        <v>156</v>
      </c>
      <c r="V10" s="44"/>
      <c r="W10" s="44"/>
      <c r="X10" s="44"/>
      <c r="Y10" s="44"/>
      <c r="Z10" s="44"/>
      <c r="AA10" s="16"/>
    </row>
    <row r="11" spans="2:27" s="17" customFormat="1" x14ac:dyDescent="0.2">
      <c r="B11" s="38"/>
      <c r="C11" s="16"/>
      <c r="E11" s="44"/>
      <c r="F11" s="44"/>
      <c r="G11" s="44"/>
      <c r="H11" s="44"/>
      <c r="I11" s="44"/>
      <c r="V11" s="44"/>
      <c r="W11" s="44"/>
      <c r="X11" s="44"/>
      <c r="Y11" s="44"/>
      <c r="Z11" s="44"/>
      <c r="AA11" s="16"/>
    </row>
    <row r="12" spans="2:27" s="17" customFormat="1" x14ac:dyDescent="0.2">
      <c r="B12" s="38"/>
      <c r="C12" s="16" t="s">
        <v>448</v>
      </c>
      <c r="E12" s="44"/>
      <c r="F12" s="44"/>
      <c r="G12" s="44"/>
      <c r="H12" s="44"/>
      <c r="I12" s="44"/>
      <c r="O12" s="16" t="s">
        <v>471</v>
      </c>
      <c r="V12" s="44"/>
      <c r="W12" s="44"/>
      <c r="X12" s="44"/>
      <c r="Y12" s="44"/>
      <c r="Z12" s="44"/>
      <c r="AA12" s="16" t="s">
        <v>326</v>
      </c>
    </row>
    <row r="13" spans="2:27" s="17" customFormat="1" x14ac:dyDescent="0.2">
      <c r="B13" s="38"/>
      <c r="C13" s="16"/>
      <c r="E13" s="44"/>
      <c r="F13" s="44"/>
      <c r="G13" s="44"/>
      <c r="H13" s="44"/>
      <c r="I13" s="44"/>
      <c r="V13" s="44"/>
      <c r="W13" s="44"/>
      <c r="X13" s="44"/>
      <c r="Y13" s="44"/>
      <c r="Z13" s="44"/>
      <c r="AA13" s="16"/>
    </row>
    <row r="14" spans="2:27" s="17" customFormat="1" x14ac:dyDescent="0.2">
      <c r="B14" s="38"/>
      <c r="C14" s="16" t="s">
        <v>157</v>
      </c>
      <c r="E14" s="44"/>
      <c r="F14" s="44"/>
      <c r="G14" s="44"/>
      <c r="H14" s="44"/>
      <c r="I14" s="44"/>
      <c r="O14" s="16" t="s">
        <v>157</v>
      </c>
      <c r="V14" s="44"/>
      <c r="W14" s="44"/>
      <c r="X14" s="44"/>
      <c r="Y14" s="44"/>
      <c r="Z14" s="44"/>
      <c r="AA14" s="16" t="s">
        <v>62</v>
      </c>
    </row>
    <row r="15" spans="2:27" s="17" customFormat="1" x14ac:dyDescent="0.2">
      <c r="B15" s="38"/>
      <c r="C15" s="16" t="s">
        <v>63</v>
      </c>
      <c r="E15" s="44"/>
      <c r="F15" s="44"/>
      <c r="G15" s="44"/>
      <c r="H15" s="44"/>
      <c r="I15" s="44"/>
      <c r="O15" s="16" t="s">
        <v>63</v>
      </c>
      <c r="V15" s="44"/>
      <c r="W15" s="44"/>
      <c r="X15" s="44"/>
      <c r="Y15" s="44"/>
      <c r="Z15" s="44"/>
      <c r="AA15" s="16" t="s">
        <v>63</v>
      </c>
    </row>
    <row r="16" spans="2:27" s="17" customFormat="1" x14ac:dyDescent="0.2">
      <c r="B16" s="38"/>
      <c r="D16" s="44"/>
      <c r="E16" s="44"/>
      <c r="F16" s="44"/>
      <c r="G16" s="44"/>
      <c r="H16" s="44"/>
      <c r="I16" s="44"/>
      <c r="J16" s="16"/>
      <c r="K16" s="16"/>
      <c r="V16" s="44"/>
      <c r="W16" s="44"/>
      <c r="X16" s="44"/>
      <c r="Y16" s="44"/>
      <c r="Z16" s="44"/>
      <c r="AA16" s="44"/>
    </row>
    <row r="17" spans="2:27" s="17" customFormat="1" x14ac:dyDescent="0.2">
      <c r="B17" s="38"/>
      <c r="D17" s="44"/>
      <c r="E17" s="44"/>
      <c r="F17" s="44"/>
      <c r="G17" s="44"/>
      <c r="H17" s="44"/>
      <c r="I17" s="44"/>
      <c r="J17" s="16"/>
      <c r="K17" s="16"/>
      <c r="V17" s="44"/>
      <c r="W17" s="44"/>
      <c r="X17" s="44"/>
      <c r="Y17" s="44"/>
      <c r="Z17" s="44"/>
      <c r="AA17" s="44"/>
    </row>
    <row r="18" spans="2:27" s="17" customFormat="1" x14ac:dyDescent="0.2">
      <c r="B18" s="38"/>
      <c r="D18" s="44"/>
      <c r="E18" s="44"/>
      <c r="F18" s="44"/>
      <c r="G18" s="44"/>
      <c r="H18" s="44"/>
      <c r="I18" s="44"/>
      <c r="J18" s="16"/>
      <c r="K18" s="16"/>
      <c r="V18" s="44"/>
      <c r="W18" s="44"/>
      <c r="X18" s="44"/>
      <c r="Y18" s="44"/>
      <c r="Z18" s="44" t="s">
        <v>453</v>
      </c>
      <c r="AA18" s="44" t="s">
        <v>158</v>
      </c>
    </row>
    <row r="19" spans="2:27" ht="12.75" customHeight="1" x14ac:dyDescent="0.2">
      <c r="B19" s="118" t="s">
        <v>159</v>
      </c>
      <c r="C19" s="120" t="s">
        <v>206</v>
      </c>
      <c r="D19" s="120" t="s">
        <v>207</v>
      </c>
      <c r="E19" s="120" t="s">
        <v>208</v>
      </c>
      <c r="F19" s="120"/>
      <c r="G19" s="120" t="s">
        <v>209</v>
      </c>
      <c r="H19" s="120" t="s">
        <v>210</v>
      </c>
      <c r="I19" s="120" t="s">
        <v>514</v>
      </c>
      <c r="J19" s="120" t="s">
        <v>211</v>
      </c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 t="s">
        <v>317</v>
      </c>
      <c r="W19" s="120"/>
      <c r="X19" s="120"/>
      <c r="Y19" s="120"/>
      <c r="Z19" s="120"/>
      <c r="AA19" s="120"/>
    </row>
    <row r="20" spans="2:27" s="37" customFormat="1" ht="54.75" customHeight="1" x14ac:dyDescent="0.2">
      <c r="B20" s="119"/>
      <c r="C20" s="120"/>
      <c r="D20" s="120"/>
      <c r="E20" s="120"/>
      <c r="F20" s="120"/>
      <c r="G20" s="120"/>
      <c r="H20" s="120"/>
      <c r="I20" s="120"/>
      <c r="J20" s="120" t="s">
        <v>319</v>
      </c>
      <c r="K20" s="120"/>
      <c r="L20" s="120" t="s">
        <v>320</v>
      </c>
      <c r="M20" s="120"/>
      <c r="N20" s="120" t="s">
        <v>516</v>
      </c>
      <c r="O20" s="120"/>
      <c r="P20" s="120" t="s">
        <v>322</v>
      </c>
      <c r="Q20" s="120"/>
      <c r="R20" s="120" t="s">
        <v>331</v>
      </c>
      <c r="S20" s="120"/>
      <c r="T20" s="120" t="s">
        <v>161</v>
      </c>
      <c r="U20" s="120"/>
      <c r="V20" s="111" t="s">
        <v>319</v>
      </c>
      <c r="W20" s="111" t="s">
        <v>320</v>
      </c>
      <c r="X20" s="111" t="s">
        <v>321</v>
      </c>
      <c r="Y20" s="111" t="s">
        <v>322</v>
      </c>
      <c r="Z20" s="111" t="s">
        <v>331</v>
      </c>
      <c r="AA20" s="111" t="s">
        <v>161</v>
      </c>
    </row>
    <row r="21" spans="2:27" s="37" customFormat="1" x14ac:dyDescent="0.2">
      <c r="B21" s="119"/>
      <c r="C21" s="120"/>
      <c r="D21" s="111" t="s">
        <v>212</v>
      </c>
      <c r="E21" s="111" t="s">
        <v>329</v>
      </c>
      <c r="F21" s="111" t="s">
        <v>330</v>
      </c>
      <c r="G21" s="120"/>
      <c r="H21" s="120"/>
      <c r="I21" s="111" t="s">
        <v>213</v>
      </c>
      <c r="J21" s="111" t="s">
        <v>329</v>
      </c>
      <c r="K21" s="111" t="s">
        <v>330</v>
      </c>
      <c r="L21" s="111" t="s">
        <v>329</v>
      </c>
      <c r="M21" s="111" t="s">
        <v>330</v>
      </c>
      <c r="N21" s="111" t="s">
        <v>329</v>
      </c>
      <c r="O21" s="111" t="s">
        <v>330</v>
      </c>
      <c r="P21" s="111" t="s">
        <v>329</v>
      </c>
      <c r="Q21" s="111" t="s">
        <v>330</v>
      </c>
      <c r="R21" s="111" t="s">
        <v>329</v>
      </c>
      <c r="S21" s="111" t="s">
        <v>330</v>
      </c>
      <c r="T21" s="111" t="s">
        <v>329</v>
      </c>
      <c r="U21" s="111" t="s">
        <v>330</v>
      </c>
      <c r="V21" s="111" t="s">
        <v>213</v>
      </c>
      <c r="W21" s="111" t="s">
        <v>213</v>
      </c>
      <c r="X21" s="111" t="s">
        <v>213</v>
      </c>
      <c r="Y21" s="111" t="s">
        <v>213</v>
      </c>
      <c r="Z21" s="111" t="s">
        <v>213</v>
      </c>
      <c r="AA21" s="111" t="s">
        <v>213</v>
      </c>
    </row>
    <row r="22" spans="2:27" s="42" customFormat="1" x14ac:dyDescent="0.2">
      <c r="B22" s="115"/>
      <c r="C22" s="39" t="s">
        <v>214</v>
      </c>
      <c r="D22" s="39"/>
      <c r="E22" s="41">
        <f>E23</f>
        <v>43.204000000000001</v>
      </c>
      <c r="F22" s="107">
        <f>F23</f>
        <v>8.2800000000000011</v>
      </c>
      <c r="G22" s="39"/>
      <c r="H22" s="39"/>
      <c r="I22" s="41">
        <f>I23+I57</f>
        <v>273.74099999999999</v>
      </c>
      <c r="J22" s="41">
        <f t="shared" ref="J22:U22" si="0">J23</f>
        <v>6.1</v>
      </c>
      <c r="K22" s="80">
        <f>K23</f>
        <v>0.5</v>
      </c>
      <c r="L22" s="41">
        <f t="shared" si="0"/>
        <v>5.62</v>
      </c>
      <c r="M22" s="80">
        <f t="shared" si="0"/>
        <v>0</v>
      </c>
      <c r="N22" s="41">
        <f t="shared" si="0"/>
        <v>11.604000000000001</v>
      </c>
      <c r="O22" s="80">
        <f>O23</f>
        <v>2</v>
      </c>
      <c r="P22" s="41">
        <f t="shared" si="0"/>
        <v>5.9999999999999991</v>
      </c>
      <c r="Q22" s="91">
        <f t="shared" si="0"/>
        <v>1.05</v>
      </c>
      <c r="R22" s="41">
        <f t="shared" si="0"/>
        <v>13.879999999999999</v>
      </c>
      <c r="S22" s="80">
        <f>S23</f>
        <v>4.0999999999999996</v>
      </c>
      <c r="T22" s="41">
        <f t="shared" si="0"/>
        <v>43.204000000000001</v>
      </c>
      <c r="U22" s="91">
        <f t="shared" si="0"/>
        <v>7.65</v>
      </c>
      <c r="V22" s="41">
        <f t="shared" ref="V22:AA22" si="1">V23+V57</f>
        <v>33.468000000000004</v>
      </c>
      <c r="W22" s="41">
        <f t="shared" si="1"/>
        <v>47.116</v>
      </c>
      <c r="X22" s="41">
        <f t="shared" si="1"/>
        <v>50.657000000000011</v>
      </c>
      <c r="Y22" s="41">
        <f t="shared" si="1"/>
        <v>66.699999999999989</v>
      </c>
      <c r="Z22" s="41">
        <f t="shared" si="1"/>
        <v>75.8</v>
      </c>
      <c r="AA22" s="41">
        <f t="shared" si="1"/>
        <v>273.74099999999999</v>
      </c>
    </row>
    <row r="23" spans="2:27" s="42" customFormat="1" ht="12.75" customHeight="1" x14ac:dyDescent="0.2">
      <c r="B23" s="115" t="s">
        <v>75</v>
      </c>
      <c r="C23" s="43" t="s">
        <v>464</v>
      </c>
      <c r="D23" s="39"/>
      <c r="E23" s="41">
        <f>SUM(E24:E55)</f>
        <v>43.204000000000001</v>
      </c>
      <c r="F23" s="107">
        <f>SUM(F24:F55)</f>
        <v>8.2800000000000011</v>
      </c>
      <c r="G23" s="39"/>
      <c r="H23" s="39"/>
      <c r="I23" s="41">
        <f>SUM(I24:I56)</f>
        <v>198.471</v>
      </c>
      <c r="J23" s="41">
        <f t="shared" ref="J23:U23" si="2">SUM(J24:J55)</f>
        <v>6.1</v>
      </c>
      <c r="K23" s="80">
        <f t="shared" si="2"/>
        <v>0.5</v>
      </c>
      <c r="L23" s="41">
        <f t="shared" si="2"/>
        <v>5.62</v>
      </c>
      <c r="M23" s="80">
        <f t="shared" si="2"/>
        <v>0</v>
      </c>
      <c r="N23" s="41">
        <f t="shared" si="2"/>
        <v>11.604000000000001</v>
      </c>
      <c r="O23" s="80">
        <f t="shared" si="2"/>
        <v>2</v>
      </c>
      <c r="P23" s="41">
        <f t="shared" si="2"/>
        <v>5.9999999999999991</v>
      </c>
      <c r="Q23" s="91">
        <f t="shared" si="2"/>
        <v>1.05</v>
      </c>
      <c r="R23" s="41">
        <f t="shared" si="2"/>
        <v>13.879999999999999</v>
      </c>
      <c r="S23" s="80">
        <f t="shared" si="2"/>
        <v>4.0999999999999996</v>
      </c>
      <c r="T23" s="41">
        <f t="shared" si="2"/>
        <v>43.204000000000001</v>
      </c>
      <c r="U23" s="91">
        <f t="shared" si="2"/>
        <v>7.65</v>
      </c>
      <c r="V23" s="41">
        <f t="shared" ref="V23:AA23" si="3">SUM(V24:V56)</f>
        <v>23.41</v>
      </c>
      <c r="W23" s="41">
        <f t="shared" si="3"/>
        <v>25.085000000000001</v>
      </c>
      <c r="X23" s="41">
        <f t="shared" si="3"/>
        <v>41.813000000000009</v>
      </c>
      <c r="Y23" s="41">
        <f t="shared" si="3"/>
        <v>53.399999999999991</v>
      </c>
      <c r="Z23" s="41">
        <f t="shared" si="3"/>
        <v>54.762999999999998</v>
      </c>
      <c r="AA23" s="41">
        <f t="shared" si="3"/>
        <v>198.471</v>
      </c>
    </row>
    <row r="24" spans="2:27" s="42" customFormat="1" ht="12" customHeight="1" x14ac:dyDescent="0.2">
      <c r="B24" s="110" t="s">
        <v>71</v>
      </c>
      <c r="C24" s="40" t="s">
        <v>456</v>
      </c>
      <c r="D24" s="111" t="s">
        <v>328</v>
      </c>
      <c r="E24" s="112">
        <f>L24+N24+P24+R24</f>
        <v>11.032</v>
      </c>
      <c r="F24" s="93"/>
      <c r="G24" s="111">
        <v>2017</v>
      </c>
      <c r="H24" s="111">
        <v>2020</v>
      </c>
      <c r="I24" s="112">
        <f t="shared" ref="I24:I56" si="4">AA24</f>
        <v>14.789000000000001</v>
      </c>
      <c r="J24" s="41"/>
      <c r="K24" s="80"/>
      <c r="L24" s="112">
        <v>1.02</v>
      </c>
      <c r="M24" s="93"/>
      <c r="N24" s="112">
        <v>2.3319999999999999</v>
      </c>
      <c r="O24" s="80"/>
      <c r="P24" s="112">
        <v>2.5</v>
      </c>
      <c r="Q24" s="80"/>
      <c r="R24" s="112">
        <v>5.18</v>
      </c>
      <c r="S24" s="80"/>
      <c r="T24" s="112">
        <f>J24+L24+N24+P24+R24</f>
        <v>11.032</v>
      </c>
      <c r="U24" s="93"/>
      <c r="V24" s="112">
        <v>1.2</v>
      </c>
      <c r="W24" s="112">
        <v>1.2709999999999999</v>
      </c>
      <c r="X24" s="112">
        <v>2.2749999999999999</v>
      </c>
      <c r="Y24" s="112">
        <v>2.9569999999999999</v>
      </c>
      <c r="Z24" s="112">
        <v>7.0860000000000003</v>
      </c>
      <c r="AA24" s="112">
        <f>V24+W24+X24+Y24+Z24</f>
        <v>14.789000000000001</v>
      </c>
    </row>
    <row r="25" spans="2:27" s="42" customFormat="1" x14ac:dyDescent="0.2">
      <c r="B25" s="110" t="s">
        <v>78</v>
      </c>
      <c r="C25" s="45" t="s">
        <v>327</v>
      </c>
      <c r="D25" s="111" t="s">
        <v>328</v>
      </c>
      <c r="E25" s="112"/>
      <c r="F25" s="93">
        <f t="shared" ref="F25:F49" si="5">K25+M25+O25+Q25+S25</f>
        <v>0.5</v>
      </c>
      <c r="G25" s="111">
        <v>2016</v>
      </c>
      <c r="H25" s="111">
        <v>2016</v>
      </c>
      <c r="I25" s="112">
        <f t="shared" si="4"/>
        <v>4.3</v>
      </c>
      <c r="J25" s="112"/>
      <c r="K25" s="111">
        <v>0.5</v>
      </c>
      <c r="L25" s="112"/>
      <c r="M25" s="111"/>
      <c r="N25" s="112"/>
      <c r="O25" s="111"/>
      <c r="P25" s="112"/>
      <c r="Q25" s="111"/>
      <c r="R25" s="112"/>
      <c r="S25" s="111"/>
      <c r="T25" s="112"/>
      <c r="U25" s="93">
        <f t="shared" ref="U25:U49" si="6">K25+M25+O25+Q25+S25</f>
        <v>0.5</v>
      </c>
      <c r="V25" s="112">
        <v>4.3</v>
      </c>
      <c r="W25" s="112"/>
      <c r="X25" s="112"/>
      <c r="Y25" s="112"/>
      <c r="Z25" s="112"/>
      <c r="AA25" s="112">
        <f t="shared" ref="AA25:AA56" si="7">V25+W25+X25+Y25+Z25</f>
        <v>4.3</v>
      </c>
    </row>
    <row r="26" spans="2:27" s="42" customFormat="1" ht="12.75" customHeight="1" x14ac:dyDescent="0.2">
      <c r="B26" s="110" t="s">
        <v>80</v>
      </c>
      <c r="C26" s="40" t="s">
        <v>457</v>
      </c>
      <c r="D26" s="111" t="s">
        <v>328</v>
      </c>
      <c r="E26" s="112">
        <f>L26+N26+P26+R26+J26</f>
        <v>3.472</v>
      </c>
      <c r="F26" s="93"/>
      <c r="G26" s="111">
        <v>2018</v>
      </c>
      <c r="H26" s="111">
        <v>2020</v>
      </c>
      <c r="I26" s="112">
        <f t="shared" si="4"/>
        <v>13.074</v>
      </c>
      <c r="J26" s="112"/>
      <c r="K26" s="111"/>
      <c r="L26" s="112"/>
      <c r="M26" s="111"/>
      <c r="N26" s="112">
        <v>0.77200000000000002</v>
      </c>
      <c r="O26" s="111"/>
      <c r="P26" s="112">
        <v>0.8</v>
      </c>
      <c r="Q26" s="111"/>
      <c r="R26" s="112">
        <v>1.9</v>
      </c>
      <c r="S26" s="111"/>
      <c r="T26" s="112">
        <f t="shared" ref="T26:T50" si="8">J26+L26+N26+P26+R26</f>
        <v>3.472</v>
      </c>
      <c r="U26" s="93"/>
      <c r="V26" s="112"/>
      <c r="W26" s="112"/>
      <c r="X26" s="112">
        <v>2.2999999999999998</v>
      </c>
      <c r="Y26" s="112">
        <v>2.976</v>
      </c>
      <c r="Z26" s="112">
        <v>7.798</v>
      </c>
      <c r="AA26" s="112">
        <f t="shared" si="7"/>
        <v>13.074</v>
      </c>
    </row>
    <row r="27" spans="2:27" x14ac:dyDescent="0.2">
      <c r="B27" s="110" t="s">
        <v>183</v>
      </c>
      <c r="C27" s="40" t="s">
        <v>454</v>
      </c>
      <c r="D27" s="111" t="s">
        <v>328</v>
      </c>
      <c r="E27" s="112">
        <f t="shared" ref="E27:E49" si="9">L27+N27+P27+R27+J27</f>
        <v>1.6</v>
      </c>
      <c r="F27" s="93"/>
      <c r="G27" s="111">
        <v>2020</v>
      </c>
      <c r="H27" s="111">
        <v>2020</v>
      </c>
      <c r="I27" s="112">
        <f t="shared" si="4"/>
        <v>2.8</v>
      </c>
      <c r="J27" s="112"/>
      <c r="K27" s="111"/>
      <c r="L27" s="112"/>
      <c r="M27" s="111"/>
      <c r="N27" s="112"/>
      <c r="O27" s="111"/>
      <c r="P27" s="112"/>
      <c r="Q27" s="111"/>
      <c r="R27" s="112">
        <v>1.6</v>
      </c>
      <c r="S27" s="111"/>
      <c r="T27" s="112">
        <f t="shared" si="8"/>
        <v>1.6</v>
      </c>
      <c r="U27" s="93"/>
      <c r="V27" s="111"/>
      <c r="W27" s="112"/>
      <c r="X27" s="112"/>
      <c r="Y27" s="112"/>
      <c r="Z27" s="112">
        <v>2.8</v>
      </c>
      <c r="AA27" s="112">
        <f t="shared" si="7"/>
        <v>2.8</v>
      </c>
    </row>
    <row r="28" spans="2:27" x14ac:dyDescent="0.2">
      <c r="B28" s="110" t="s">
        <v>187</v>
      </c>
      <c r="C28" s="40" t="s">
        <v>332</v>
      </c>
      <c r="D28" s="111" t="s">
        <v>328</v>
      </c>
      <c r="E28" s="112">
        <f t="shared" si="9"/>
        <v>1.3</v>
      </c>
      <c r="F28" s="93"/>
      <c r="G28" s="111">
        <v>2017</v>
      </c>
      <c r="H28" s="111">
        <v>2018</v>
      </c>
      <c r="I28" s="112">
        <f t="shared" si="4"/>
        <v>4.1500000000000004</v>
      </c>
      <c r="J28" s="112"/>
      <c r="K28" s="111"/>
      <c r="L28" s="112"/>
      <c r="M28" s="111"/>
      <c r="N28" s="112">
        <v>1.3</v>
      </c>
      <c r="O28" s="111"/>
      <c r="P28" s="112"/>
      <c r="Q28" s="111"/>
      <c r="R28" s="112"/>
      <c r="S28" s="111"/>
      <c r="T28" s="112">
        <f t="shared" si="8"/>
        <v>1.3</v>
      </c>
      <c r="U28" s="93"/>
      <c r="V28" s="112"/>
      <c r="W28" s="112">
        <v>1.1000000000000001</v>
      </c>
      <c r="X28" s="112">
        <v>3.05</v>
      </c>
      <c r="Y28" s="112"/>
      <c r="Z28" s="112"/>
      <c r="AA28" s="112">
        <f t="shared" si="7"/>
        <v>4.1500000000000004</v>
      </c>
    </row>
    <row r="29" spans="2:27" s="42" customFormat="1" ht="12" customHeight="1" x14ac:dyDescent="0.2">
      <c r="B29" s="110" t="s">
        <v>347</v>
      </c>
      <c r="C29" s="40" t="s">
        <v>333</v>
      </c>
      <c r="D29" s="111" t="s">
        <v>328</v>
      </c>
      <c r="E29" s="112"/>
      <c r="F29" s="93">
        <f t="shared" si="5"/>
        <v>0.4</v>
      </c>
      <c r="G29" s="111">
        <v>2017</v>
      </c>
      <c r="H29" s="111">
        <v>2018</v>
      </c>
      <c r="I29" s="112">
        <f t="shared" si="4"/>
        <v>1.49</v>
      </c>
      <c r="J29" s="112"/>
      <c r="K29" s="111"/>
      <c r="L29" s="112"/>
      <c r="M29" s="111"/>
      <c r="N29" s="112"/>
      <c r="O29" s="111">
        <v>0.4</v>
      </c>
      <c r="P29" s="112"/>
      <c r="Q29" s="111"/>
      <c r="R29" s="112"/>
      <c r="S29" s="111"/>
      <c r="T29" s="112"/>
      <c r="U29" s="93">
        <f t="shared" si="6"/>
        <v>0.4</v>
      </c>
      <c r="V29" s="112"/>
      <c r="W29" s="112">
        <v>1.32</v>
      </c>
      <c r="X29" s="112">
        <v>0.17</v>
      </c>
      <c r="Y29" s="112"/>
      <c r="Z29" s="112"/>
      <c r="AA29" s="112">
        <f t="shared" si="7"/>
        <v>1.49</v>
      </c>
    </row>
    <row r="30" spans="2:27" x14ac:dyDescent="0.2">
      <c r="B30" s="110" t="s">
        <v>348</v>
      </c>
      <c r="C30" s="40" t="s">
        <v>458</v>
      </c>
      <c r="D30" s="111" t="s">
        <v>328</v>
      </c>
      <c r="E30" s="112">
        <f t="shared" si="9"/>
        <v>0.4</v>
      </c>
      <c r="F30" s="93"/>
      <c r="G30" s="111">
        <v>2017</v>
      </c>
      <c r="H30" s="111">
        <v>2017</v>
      </c>
      <c r="I30" s="112">
        <f t="shared" si="4"/>
        <v>0.65</v>
      </c>
      <c r="J30" s="112"/>
      <c r="K30" s="93"/>
      <c r="L30" s="112">
        <v>0.4</v>
      </c>
      <c r="M30" s="92"/>
      <c r="N30" s="112"/>
      <c r="O30" s="93"/>
      <c r="P30" s="112"/>
      <c r="Q30" s="93"/>
      <c r="R30" s="112"/>
      <c r="S30" s="92"/>
      <c r="T30" s="112">
        <f t="shared" si="8"/>
        <v>0.4</v>
      </c>
      <c r="U30" s="93"/>
      <c r="V30" s="112"/>
      <c r="W30" s="112">
        <v>0.65</v>
      </c>
      <c r="X30" s="112"/>
      <c r="Y30" s="112"/>
      <c r="Z30" s="112"/>
      <c r="AA30" s="112">
        <f t="shared" si="7"/>
        <v>0.65</v>
      </c>
    </row>
    <row r="31" spans="2:27" x14ac:dyDescent="0.2">
      <c r="B31" s="110" t="s">
        <v>349</v>
      </c>
      <c r="C31" s="40" t="s">
        <v>334</v>
      </c>
      <c r="D31" s="111" t="s">
        <v>328</v>
      </c>
      <c r="E31" s="112">
        <f t="shared" si="9"/>
        <v>0.35</v>
      </c>
      <c r="F31" s="93"/>
      <c r="G31" s="111">
        <v>2018</v>
      </c>
      <c r="H31" s="111">
        <v>2018</v>
      </c>
      <c r="I31" s="112">
        <f t="shared" si="4"/>
        <v>0.93500000000000005</v>
      </c>
      <c r="J31" s="112"/>
      <c r="K31" s="111"/>
      <c r="L31" s="112"/>
      <c r="M31" s="111"/>
      <c r="N31" s="112">
        <v>0.35</v>
      </c>
      <c r="O31" s="111"/>
      <c r="P31" s="112"/>
      <c r="Q31" s="111"/>
      <c r="R31" s="112"/>
      <c r="S31" s="111"/>
      <c r="T31" s="112">
        <f t="shared" si="8"/>
        <v>0.35</v>
      </c>
      <c r="U31" s="93"/>
      <c r="V31" s="112"/>
      <c r="W31" s="112"/>
      <c r="X31" s="112">
        <v>0.93500000000000005</v>
      </c>
      <c r="Y31" s="112"/>
      <c r="Z31" s="112"/>
      <c r="AA31" s="112">
        <f t="shared" si="7"/>
        <v>0.93500000000000005</v>
      </c>
    </row>
    <row r="32" spans="2:27" x14ac:dyDescent="0.2">
      <c r="B32" s="110" t="s">
        <v>350</v>
      </c>
      <c r="C32" s="40" t="s">
        <v>459</v>
      </c>
      <c r="D32" s="111" t="s">
        <v>328</v>
      </c>
      <c r="E32" s="112">
        <f t="shared" si="9"/>
        <v>1</v>
      </c>
      <c r="F32" s="93"/>
      <c r="G32" s="111">
        <v>2016</v>
      </c>
      <c r="H32" s="111">
        <v>2017</v>
      </c>
      <c r="I32" s="112">
        <f t="shared" si="4"/>
        <v>1.7669999999999999</v>
      </c>
      <c r="J32" s="112"/>
      <c r="K32" s="111"/>
      <c r="L32" s="112">
        <v>1</v>
      </c>
      <c r="M32" s="111"/>
      <c r="N32" s="112"/>
      <c r="O32" s="111"/>
      <c r="P32" s="112"/>
      <c r="Q32" s="111"/>
      <c r="R32" s="112"/>
      <c r="S32" s="111"/>
      <c r="T32" s="112">
        <f t="shared" si="8"/>
        <v>1</v>
      </c>
      <c r="U32" s="93"/>
      <c r="V32" s="112">
        <v>0.88</v>
      </c>
      <c r="W32" s="112">
        <v>0.88700000000000001</v>
      </c>
      <c r="X32" s="112"/>
      <c r="Y32" s="112"/>
      <c r="Z32" s="112"/>
      <c r="AA32" s="112">
        <f t="shared" si="7"/>
        <v>1.7669999999999999</v>
      </c>
    </row>
    <row r="33" spans="2:27" x14ac:dyDescent="0.2">
      <c r="B33" s="110" t="s">
        <v>351</v>
      </c>
      <c r="C33" s="40" t="s">
        <v>460</v>
      </c>
      <c r="D33" s="111" t="s">
        <v>328</v>
      </c>
      <c r="E33" s="112"/>
      <c r="F33" s="93">
        <f t="shared" si="5"/>
        <v>0.8</v>
      </c>
      <c r="G33" s="111">
        <v>2018</v>
      </c>
      <c r="H33" s="111">
        <v>2018</v>
      </c>
      <c r="I33" s="112">
        <f t="shared" si="4"/>
        <v>3.48</v>
      </c>
      <c r="J33" s="112"/>
      <c r="K33" s="111"/>
      <c r="L33" s="112"/>
      <c r="M33" s="111"/>
      <c r="N33" s="112"/>
      <c r="O33" s="111">
        <v>0.8</v>
      </c>
      <c r="P33" s="112"/>
      <c r="Q33" s="111"/>
      <c r="R33" s="112"/>
      <c r="S33" s="111"/>
      <c r="T33" s="112"/>
      <c r="U33" s="93">
        <f t="shared" si="6"/>
        <v>0.8</v>
      </c>
      <c r="V33" s="112"/>
      <c r="W33" s="112">
        <v>0.09</v>
      </c>
      <c r="X33" s="112">
        <v>3.39</v>
      </c>
      <c r="Y33" s="112"/>
      <c r="Z33" s="112"/>
      <c r="AA33" s="112">
        <f t="shared" si="7"/>
        <v>3.48</v>
      </c>
    </row>
    <row r="34" spans="2:27" x14ac:dyDescent="0.2">
      <c r="B34" s="110" t="s">
        <v>352</v>
      </c>
      <c r="C34" s="40" t="s">
        <v>415</v>
      </c>
      <c r="D34" s="111" t="s">
        <v>328</v>
      </c>
      <c r="E34" s="112"/>
      <c r="F34" s="93">
        <f t="shared" si="5"/>
        <v>0.8</v>
      </c>
      <c r="G34" s="111">
        <v>2019</v>
      </c>
      <c r="H34" s="111">
        <v>2019</v>
      </c>
      <c r="I34" s="112">
        <f t="shared" si="4"/>
        <v>5.9169999999999998</v>
      </c>
      <c r="J34" s="112"/>
      <c r="K34" s="111"/>
      <c r="L34" s="112"/>
      <c r="M34" s="111"/>
      <c r="N34" s="112"/>
      <c r="O34" s="111"/>
      <c r="P34" s="112"/>
      <c r="Q34" s="111">
        <v>0.8</v>
      </c>
      <c r="R34" s="112"/>
      <c r="S34" s="111"/>
      <c r="T34" s="112"/>
      <c r="U34" s="93">
        <f t="shared" si="6"/>
        <v>0.8</v>
      </c>
      <c r="V34" s="111"/>
      <c r="W34" s="112"/>
      <c r="X34" s="112"/>
      <c r="Y34" s="112">
        <v>5.9169999999999998</v>
      </c>
      <c r="Z34" s="112"/>
      <c r="AA34" s="112">
        <f t="shared" si="7"/>
        <v>5.9169999999999998</v>
      </c>
    </row>
    <row r="35" spans="2:27" x14ac:dyDescent="0.2">
      <c r="B35" s="110" t="s">
        <v>353</v>
      </c>
      <c r="C35" s="40" t="s">
        <v>383</v>
      </c>
      <c r="D35" s="111" t="s">
        <v>328</v>
      </c>
      <c r="E35" s="112"/>
      <c r="F35" s="93">
        <f t="shared" si="5"/>
        <v>0.4</v>
      </c>
      <c r="G35" s="111">
        <v>2020</v>
      </c>
      <c r="H35" s="111">
        <v>2020</v>
      </c>
      <c r="I35" s="112">
        <f t="shared" si="4"/>
        <v>0.63200000000000001</v>
      </c>
      <c r="J35" s="112"/>
      <c r="K35" s="111"/>
      <c r="L35" s="112"/>
      <c r="M35" s="111"/>
      <c r="N35" s="112"/>
      <c r="O35" s="111"/>
      <c r="P35" s="112"/>
      <c r="Q35" s="111"/>
      <c r="R35" s="112"/>
      <c r="S35" s="111">
        <v>0.4</v>
      </c>
      <c r="T35" s="112"/>
      <c r="U35" s="93">
        <f t="shared" si="6"/>
        <v>0.4</v>
      </c>
      <c r="V35" s="112"/>
      <c r="W35" s="112"/>
      <c r="X35" s="112"/>
      <c r="Y35" s="112"/>
      <c r="Z35" s="112">
        <v>0.63200000000000001</v>
      </c>
      <c r="AA35" s="112">
        <f t="shared" si="7"/>
        <v>0.63200000000000001</v>
      </c>
    </row>
    <row r="36" spans="2:27" x14ac:dyDescent="0.2">
      <c r="B36" s="110" t="s">
        <v>354</v>
      </c>
      <c r="C36" s="40" t="s">
        <v>520</v>
      </c>
      <c r="D36" s="111" t="s">
        <v>328</v>
      </c>
      <c r="E36" s="112">
        <f t="shared" si="9"/>
        <v>0.65</v>
      </c>
      <c r="F36" s="93"/>
      <c r="G36" s="111">
        <v>2017</v>
      </c>
      <c r="H36" s="111">
        <v>2018</v>
      </c>
      <c r="I36" s="112">
        <f t="shared" si="4"/>
        <v>2.1319999999999997</v>
      </c>
      <c r="J36" s="112"/>
      <c r="K36" s="111"/>
      <c r="L36" s="112"/>
      <c r="M36" s="111"/>
      <c r="N36" s="112">
        <v>0.65</v>
      </c>
      <c r="O36" s="111"/>
      <c r="P36" s="112"/>
      <c r="Q36" s="111"/>
      <c r="R36" s="112"/>
      <c r="S36" s="111"/>
      <c r="T36" s="112">
        <f t="shared" si="8"/>
        <v>0.65</v>
      </c>
      <c r="U36" s="93"/>
      <c r="V36" s="112"/>
      <c r="W36" s="112">
        <v>2.0819999999999999</v>
      </c>
      <c r="X36" s="112">
        <v>0.05</v>
      </c>
      <c r="Y36" s="112"/>
      <c r="Z36" s="112"/>
      <c r="AA36" s="112">
        <f t="shared" si="7"/>
        <v>2.1319999999999997</v>
      </c>
    </row>
    <row r="37" spans="2:27" ht="25.5" x14ac:dyDescent="0.2">
      <c r="B37" s="110" t="s">
        <v>355</v>
      </c>
      <c r="C37" s="40" t="s">
        <v>336</v>
      </c>
      <c r="D37" s="111" t="s">
        <v>328</v>
      </c>
      <c r="E37" s="112">
        <f t="shared" si="9"/>
        <v>3.1</v>
      </c>
      <c r="F37" s="93"/>
      <c r="G37" s="111">
        <v>2016</v>
      </c>
      <c r="H37" s="111">
        <v>2018</v>
      </c>
      <c r="I37" s="112">
        <f t="shared" si="4"/>
        <v>1.7730000000000001</v>
      </c>
      <c r="J37" s="112"/>
      <c r="K37" s="111"/>
      <c r="L37" s="112">
        <v>0.6</v>
      </c>
      <c r="M37" s="111"/>
      <c r="N37" s="112">
        <v>2.5</v>
      </c>
      <c r="O37" s="111"/>
      <c r="P37" s="112"/>
      <c r="Q37" s="111"/>
      <c r="R37" s="112"/>
      <c r="S37" s="111"/>
      <c r="T37" s="112">
        <f t="shared" si="8"/>
        <v>3.1</v>
      </c>
      <c r="U37" s="93"/>
      <c r="V37" s="112">
        <v>0.62</v>
      </c>
      <c r="W37" s="112">
        <v>0.626</v>
      </c>
      <c r="X37" s="112">
        <v>0.52700000000000002</v>
      </c>
      <c r="Y37" s="112"/>
      <c r="Z37" s="112"/>
      <c r="AA37" s="112">
        <f t="shared" si="7"/>
        <v>1.7730000000000001</v>
      </c>
    </row>
    <row r="38" spans="2:27" x14ac:dyDescent="0.2">
      <c r="B38" s="110" t="s">
        <v>356</v>
      </c>
      <c r="C38" s="40" t="s">
        <v>478</v>
      </c>
      <c r="D38" s="111" t="s">
        <v>328</v>
      </c>
      <c r="E38" s="112">
        <f t="shared" si="9"/>
        <v>1.3</v>
      </c>
      <c r="F38" s="93">
        <f t="shared" si="5"/>
        <v>0.8</v>
      </c>
      <c r="G38" s="111">
        <v>2018</v>
      </c>
      <c r="H38" s="111">
        <v>2018</v>
      </c>
      <c r="I38" s="112">
        <f t="shared" si="4"/>
        <v>4.3559999999999999</v>
      </c>
      <c r="J38" s="112"/>
      <c r="K38" s="111"/>
      <c r="L38" s="112"/>
      <c r="M38" s="111"/>
      <c r="N38" s="112">
        <v>1.3</v>
      </c>
      <c r="O38" s="111">
        <v>0.8</v>
      </c>
      <c r="P38" s="112"/>
      <c r="Q38" s="111"/>
      <c r="R38" s="112"/>
      <c r="S38" s="111"/>
      <c r="T38" s="112">
        <f t="shared" si="8"/>
        <v>1.3</v>
      </c>
      <c r="U38" s="93">
        <f t="shared" si="6"/>
        <v>0.8</v>
      </c>
      <c r="V38" s="112"/>
      <c r="W38" s="112">
        <v>0.1</v>
      </c>
      <c r="X38" s="112">
        <v>4.2560000000000002</v>
      </c>
      <c r="Y38" s="112"/>
      <c r="Z38" s="112"/>
      <c r="AA38" s="112">
        <f t="shared" si="7"/>
        <v>4.3559999999999999</v>
      </c>
    </row>
    <row r="39" spans="2:27" x14ac:dyDescent="0.2">
      <c r="B39" s="110" t="s">
        <v>357</v>
      </c>
      <c r="C39" s="40" t="s">
        <v>451</v>
      </c>
      <c r="D39" s="111" t="s">
        <v>328</v>
      </c>
      <c r="E39" s="112"/>
      <c r="F39" s="93"/>
      <c r="G39" s="111">
        <v>2020</v>
      </c>
      <c r="H39" s="111">
        <v>2020</v>
      </c>
      <c r="I39" s="112">
        <f t="shared" si="4"/>
        <v>4.4450000000000003</v>
      </c>
      <c r="J39" s="112"/>
      <c r="K39" s="111"/>
      <c r="L39" s="112"/>
      <c r="M39" s="111"/>
      <c r="N39" s="112"/>
      <c r="O39" s="111"/>
      <c r="P39" s="112"/>
      <c r="Q39" s="111"/>
      <c r="R39" s="112"/>
      <c r="S39" s="111"/>
      <c r="T39" s="112"/>
      <c r="U39" s="93"/>
      <c r="V39" s="112"/>
      <c r="W39" s="112"/>
      <c r="X39" s="112"/>
      <c r="Y39" s="112"/>
      <c r="Z39" s="112">
        <v>4.4450000000000003</v>
      </c>
      <c r="AA39" s="112">
        <f t="shared" si="7"/>
        <v>4.4450000000000003</v>
      </c>
    </row>
    <row r="40" spans="2:27" x14ac:dyDescent="0.2">
      <c r="B40" s="110" t="s">
        <v>358</v>
      </c>
      <c r="C40" s="40" t="s">
        <v>337</v>
      </c>
      <c r="D40" s="111" t="s">
        <v>328</v>
      </c>
      <c r="E40" s="112"/>
      <c r="F40" s="93"/>
      <c r="G40" s="111">
        <v>2019</v>
      </c>
      <c r="H40" s="111">
        <v>2019</v>
      </c>
      <c r="I40" s="112">
        <f t="shared" si="4"/>
        <v>4.2329999999999997</v>
      </c>
      <c r="J40" s="112"/>
      <c r="K40" s="111"/>
      <c r="L40" s="112"/>
      <c r="M40" s="111"/>
      <c r="N40" s="112"/>
      <c r="O40" s="111"/>
      <c r="P40" s="112"/>
      <c r="Q40" s="111"/>
      <c r="R40" s="112"/>
      <c r="S40" s="111"/>
      <c r="T40" s="112"/>
      <c r="U40" s="93"/>
      <c r="V40" s="112"/>
      <c r="W40" s="112"/>
      <c r="X40" s="112"/>
      <c r="Y40" s="112">
        <v>4.2329999999999997</v>
      </c>
      <c r="Z40" s="112"/>
      <c r="AA40" s="112">
        <f t="shared" si="7"/>
        <v>4.2329999999999997</v>
      </c>
    </row>
    <row r="41" spans="2:27" x14ac:dyDescent="0.2">
      <c r="B41" s="110" t="s">
        <v>359</v>
      </c>
      <c r="C41" s="40" t="s">
        <v>515</v>
      </c>
      <c r="D41" s="111" t="s">
        <v>328</v>
      </c>
      <c r="E41" s="112"/>
      <c r="F41" s="93">
        <f>K41+M41+O41+Q41+S41</f>
        <v>3.2</v>
      </c>
      <c r="G41" s="111">
        <v>2019</v>
      </c>
      <c r="H41" s="111">
        <v>2020</v>
      </c>
      <c r="I41" s="112">
        <f t="shared" si="4"/>
        <v>5.6609999999999996</v>
      </c>
      <c r="J41" s="112"/>
      <c r="K41" s="111"/>
      <c r="L41" s="112"/>
      <c r="M41" s="111"/>
      <c r="N41" s="112"/>
      <c r="O41" s="111"/>
      <c r="P41" s="112"/>
      <c r="Q41" s="111"/>
      <c r="R41" s="112"/>
      <c r="S41" s="111">
        <v>3.2</v>
      </c>
      <c r="T41" s="112"/>
      <c r="U41" s="93">
        <f>K41+M41+O41+Q41+S41</f>
        <v>3.2</v>
      </c>
      <c r="V41" s="112"/>
      <c r="W41" s="112"/>
      <c r="X41" s="112">
        <v>0.1</v>
      </c>
      <c r="Y41" s="112">
        <v>4.7610000000000001</v>
      </c>
      <c r="Z41" s="112">
        <v>0.8</v>
      </c>
      <c r="AA41" s="112">
        <f t="shared" si="7"/>
        <v>5.6609999999999996</v>
      </c>
    </row>
    <row r="42" spans="2:27" x14ac:dyDescent="0.2">
      <c r="B42" s="110" t="s">
        <v>360</v>
      </c>
      <c r="C42" s="40" t="s">
        <v>338</v>
      </c>
      <c r="D42" s="111" t="s">
        <v>328</v>
      </c>
      <c r="E42" s="112"/>
      <c r="F42" s="93"/>
      <c r="G42" s="111">
        <v>2020</v>
      </c>
      <c r="H42" s="111">
        <v>2020</v>
      </c>
      <c r="I42" s="112">
        <f t="shared" si="4"/>
        <v>5.3999999999999995</v>
      </c>
      <c r="J42" s="112"/>
      <c r="K42" s="111"/>
      <c r="L42" s="112"/>
      <c r="M42" s="111"/>
      <c r="N42" s="112"/>
      <c r="O42" s="111"/>
      <c r="P42" s="112"/>
      <c r="Q42" s="111"/>
      <c r="R42" s="112"/>
      <c r="S42" s="111"/>
      <c r="T42" s="112"/>
      <c r="U42" s="93"/>
      <c r="V42" s="112"/>
      <c r="W42" s="112"/>
      <c r="X42" s="112">
        <v>0.3</v>
      </c>
      <c r="Y42" s="112"/>
      <c r="Z42" s="112">
        <v>5.0999999999999996</v>
      </c>
      <c r="AA42" s="112">
        <f t="shared" si="7"/>
        <v>5.3999999999999995</v>
      </c>
    </row>
    <row r="43" spans="2:27" x14ac:dyDescent="0.2">
      <c r="B43" s="110" t="s">
        <v>361</v>
      </c>
      <c r="C43" s="40" t="s">
        <v>521</v>
      </c>
      <c r="D43" s="111" t="s">
        <v>328</v>
      </c>
      <c r="E43" s="112">
        <f t="shared" si="9"/>
        <v>2.4</v>
      </c>
      <c r="F43" s="93"/>
      <c r="G43" s="111">
        <v>2018</v>
      </c>
      <c r="H43" s="111">
        <v>2018</v>
      </c>
      <c r="I43" s="112">
        <f t="shared" si="4"/>
        <v>3.41</v>
      </c>
      <c r="J43" s="112"/>
      <c r="K43" s="111"/>
      <c r="L43" s="112"/>
      <c r="M43" s="111"/>
      <c r="N43" s="112">
        <v>2.4</v>
      </c>
      <c r="O43" s="111"/>
      <c r="P43" s="112"/>
      <c r="Q43" s="111"/>
      <c r="R43" s="112"/>
      <c r="S43" s="111"/>
      <c r="T43" s="112">
        <f t="shared" si="8"/>
        <v>2.4</v>
      </c>
      <c r="U43" s="93"/>
      <c r="V43" s="112"/>
      <c r="W43" s="112"/>
      <c r="X43" s="112">
        <v>3.41</v>
      </c>
      <c r="Y43" s="112"/>
      <c r="Z43" s="112"/>
      <c r="AA43" s="112">
        <f t="shared" si="7"/>
        <v>3.41</v>
      </c>
    </row>
    <row r="44" spans="2:27" x14ac:dyDescent="0.2">
      <c r="B44" s="110" t="s">
        <v>362</v>
      </c>
      <c r="C44" s="40" t="s">
        <v>339</v>
      </c>
      <c r="D44" s="111" t="s">
        <v>328</v>
      </c>
      <c r="E44" s="112"/>
      <c r="F44" s="93"/>
      <c r="G44" s="111">
        <v>2019</v>
      </c>
      <c r="H44" s="111">
        <v>2019</v>
      </c>
      <c r="I44" s="112">
        <f t="shared" si="4"/>
        <v>6.4669999999999996</v>
      </c>
      <c r="J44" s="112"/>
      <c r="K44" s="111"/>
      <c r="L44" s="112"/>
      <c r="M44" s="111"/>
      <c r="N44" s="112"/>
      <c r="O44" s="111"/>
      <c r="P44" s="112"/>
      <c r="Q44" s="111"/>
      <c r="R44" s="112"/>
      <c r="S44" s="111"/>
      <c r="T44" s="112"/>
      <c r="U44" s="93"/>
      <c r="V44" s="112"/>
      <c r="W44" s="112">
        <v>0.09</v>
      </c>
      <c r="X44" s="112">
        <v>0.04</v>
      </c>
      <c r="Y44" s="112">
        <v>6.3369999999999997</v>
      </c>
      <c r="Z44" s="112"/>
      <c r="AA44" s="112">
        <f t="shared" si="7"/>
        <v>6.4669999999999996</v>
      </c>
    </row>
    <row r="45" spans="2:27" x14ac:dyDescent="0.2">
      <c r="B45" s="110" t="s">
        <v>363</v>
      </c>
      <c r="C45" s="40" t="s">
        <v>340</v>
      </c>
      <c r="D45" s="111" t="s">
        <v>328</v>
      </c>
      <c r="E45" s="112">
        <f t="shared" si="9"/>
        <v>3</v>
      </c>
      <c r="F45" s="93"/>
      <c r="G45" s="111">
        <v>2016</v>
      </c>
      <c r="H45" s="111">
        <v>2019</v>
      </c>
      <c r="I45" s="112">
        <f t="shared" si="4"/>
        <v>6.2550000000000008</v>
      </c>
      <c r="J45" s="112"/>
      <c r="K45" s="111"/>
      <c r="L45" s="112">
        <v>1.1000000000000001</v>
      </c>
      <c r="M45" s="111"/>
      <c r="N45" s="112"/>
      <c r="O45" s="111"/>
      <c r="P45" s="112">
        <v>1.9</v>
      </c>
      <c r="Q45" s="111"/>
      <c r="R45" s="112"/>
      <c r="S45" s="111"/>
      <c r="T45" s="112">
        <f t="shared" si="8"/>
        <v>3</v>
      </c>
      <c r="U45" s="93"/>
      <c r="V45" s="112">
        <v>0.88200000000000001</v>
      </c>
      <c r="W45" s="112">
        <v>1.2949999999999999</v>
      </c>
      <c r="X45" s="112"/>
      <c r="Y45" s="112">
        <v>4.0780000000000003</v>
      </c>
      <c r="Z45" s="112"/>
      <c r="AA45" s="112">
        <f t="shared" si="7"/>
        <v>6.2550000000000008</v>
      </c>
    </row>
    <row r="46" spans="2:27" x14ac:dyDescent="0.2">
      <c r="B46" s="110" t="s">
        <v>364</v>
      </c>
      <c r="C46" s="40" t="s">
        <v>341</v>
      </c>
      <c r="D46" s="111" t="s">
        <v>328</v>
      </c>
      <c r="E46" s="112">
        <f t="shared" si="9"/>
        <v>5.5</v>
      </c>
      <c r="F46" s="93"/>
      <c r="G46" s="111">
        <v>2016</v>
      </c>
      <c r="H46" s="111">
        <v>2020</v>
      </c>
      <c r="I46" s="112">
        <f t="shared" si="4"/>
        <v>9.2119999999999997</v>
      </c>
      <c r="J46" s="112"/>
      <c r="K46" s="111"/>
      <c r="L46" s="112">
        <v>1.5</v>
      </c>
      <c r="M46" s="111"/>
      <c r="N46" s="112"/>
      <c r="O46" s="111"/>
      <c r="P46" s="112"/>
      <c r="Q46" s="111"/>
      <c r="R46" s="112">
        <v>4</v>
      </c>
      <c r="S46" s="111"/>
      <c r="T46" s="112">
        <f t="shared" si="8"/>
        <v>5.5</v>
      </c>
      <c r="U46" s="93"/>
      <c r="V46" s="112">
        <v>1.819</v>
      </c>
      <c r="W46" s="112">
        <v>2.2000000000000002</v>
      </c>
      <c r="X46" s="112">
        <v>1.41</v>
      </c>
      <c r="Y46" s="112">
        <v>1.891</v>
      </c>
      <c r="Z46" s="112">
        <v>1.8919999999999999</v>
      </c>
      <c r="AA46" s="112">
        <f t="shared" si="7"/>
        <v>9.2119999999999997</v>
      </c>
    </row>
    <row r="47" spans="2:27" x14ac:dyDescent="0.2">
      <c r="B47" s="110" t="s">
        <v>365</v>
      </c>
      <c r="C47" s="40" t="s">
        <v>342</v>
      </c>
      <c r="D47" s="111" t="s">
        <v>328</v>
      </c>
      <c r="E47" s="112"/>
      <c r="F47" s="93">
        <f t="shared" si="5"/>
        <v>0.5</v>
      </c>
      <c r="G47" s="111">
        <v>2020</v>
      </c>
      <c r="H47" s="111">
        <v>2020</v>
      </c>
      <c r="I47" s="112">
        <f t="shared" si="4"/>
        <v>2.1589999999999998</v>
      </c>
      <c r="J47" s="112"/>
      <c r="K47" s="111"/>
      <c r="L47" s="112"/>
      <c r="M47" s="111"/>
      <c r="N47" s="112"/>
      <c r="O47" s="111"/>
      <c r="P47" s="112"/>
      <c r="Q47" s="111"/>
      <c r="R47" s="112"/>
      <c r="S47" s="111">
        <v>0.5</v>
      </c>
      <c r="T47" s="112"/>
      <c r="U47" s="93">
        <f t="shared" si="6"/>
        <v>0.5</v>
      </c>
      <c r="V47" s="112"/>
      <c r="W47" s="112"/>
      <c r="X47" s="112"/>
      <c r="Y47" s="112"/>
      <c r="Z47" s="112">
        <v>2.1589999999999998</v>
      </c>
      <c r="AA47" s="112">
        <f t="shared" si="7"/>
        <v>2.1589999999999998</v>
      </c>
    </row>
    <row r="48" spans="2:27" x14ac:dyDescent="0.2">
      <c r="B48" s="110" t="s">
        <v>366</v>
      </c>
      <c r="C48" s="40" t="s">
        <v>343</v>
      </c>
      <c r="D48" s="111" t="s">
        <v>328</v>
      </c>
      <c r="E48" s="112">
        <f t="shared" si="9"/>
        <v>1.2</v>
      </c>
      <c r="F48" s="93"/>
      <c r="G48" s="111">
        <v>2019</v>
      </c>
      <c r="H48" s="111">
        <v>2020</v>
      </c>
      <c r="I48" s="112">
        <f t="shared" si="4"/>
        <v>2</v>
      </c>
      <c r="J48" s="112"/>
      <c r="K48" s="111"/>
      <c r="L48" s="112"/>
      <c r="M48" s="111"/>
      <c r="N48" s="112"/>
      <c r="O48" s="111"/>
      <c r="P48" s="112"/>
      <c r="Q48" s="111"/>
      <c r="R48" s="112">
        <v>1.2</v>
      </c>
      <c r="S48" s="111"/>
      <c r="T48" s="112">
        <f t="shared" si="8"/>
        <v>1.2</v>
      </c>
      <c r="U48" s="93"/>
      <c r="V48" s="112"/>
      <c r="W48" s="112"/>
      <c r="X48" s="112"/>
      <c r="Y48" s="112">
        <v>1</v>
      </c>
      <c r="Z48" s="112">
        <v>1</v>
      </c>
      <c r="AA48" s="112">
        <f t="shared" si="7"/>
        <v>2</v>
      </c>
    </row>
    <row r="49" spans="2:27" x14ac:dyDescent="0.2">
      <c r="B49" s="110" t="s">
        <v>367</v>
      </c>
      <c r="C49" s="40" t="s">
        <v>462</v>
      </c>
      <c r="D49" s="111" t="s">
        <v>328</v>
      </c>
      <c r="E49" s="112">
        <f t="shared" si="9"/>
        <v>0.8</v>
      </c>
      <c r="F49" s="92">
        <f t="shared" si="5"/>
        <v>0.25</v>
      </c>
      <c r="G49" s="111">
        <v>2019</v>
      </c>
      <c r="H49" s="111">
        <v>2019</v>
      </c>
      <c r="I49" s="112">
        <f t="shared" si="4"/>
        <v>2.3940000000000001</v>
      </c>
      <c r="J49" s="112"/>
      <c r="K49" s="111"/>
      <c r="L49" s="112"/>
      <c r="M49" s="111"/>
      <c r="N49" s="112"/>
      <c r="O49" s="111"/>
      <c r="P49" s="112">
        <v>0.8</v>
      </c>
      <c r="Q49" s="111">
        <v>0.25</v>
      </c>
      <c r="R49" s="112"/>
      <c r="S49" s="111"/>
      <c r="T49" s="112">
        <f t="shared" si="8"/>
        <v>0.8</v>
      </c>
      <c r="U49" s="92">
        <f t="shared" si="6"/>
        <v>0.25</v>
      </c>
      <c r="V49" s="112"/>
      <c r="W49" s="112"/>
      <c r="X49" s="112">
        <v>0.1</v>
      </c>
      <c r="Y49" s="112">
        <v>2.294</v>
      </c>
      <c r="Z49" s="103"/>
      <c r="AA49" s="112">
        <f t="shared" si="7"/>
        <v>2.3940000000000001</v>
      </c>
    </row>
    <row r="50" spans="2:27" ht="38.25" x14ac:dyDescent="0.2">
      <c r="B50" s="110" t="s">
        <v>368</v>
      </c>
      <c r="C50" s="40" t="s">
        <v>522</v>
      </c>
      <c r="D50" s="111" t="s">
        <v>328</v>
      </c>
      <c r="E50" s="112">
        <v>6.1</v>
      </c>
      <c r="F50" s="92">
        <v>0.63</v>
      </c>
      <c r="G50" s="111">
        <v>2014</v>
      </c>
      <c r="H50" s="111">
        <v>2016</v>
      </c>
      <c r="I50" s="112">
        <f t="shared" si="4"/>
        <v>1.3109999999999999</v>
      </c>
      <c r="J50" s="112">
        <v>6.1</v>
      </c>
      <c r="K50" s="111"/>
      <c r="L50" s="112"/>
      <c r="M50" s="111"/>
      <c r="N50" s="112"/>
      <c r="O50" s="111"/>
      <c r="P50" s="112"/>
      <c r="Q50" s="111"/>
      <c r="R50" s="112"/>
      <c r="S50" s="111"/>
      <c r="T50" s="112">
        <f t="shared" si="8"/>
        <v>6.1</v>
      </c>
      <c r="U50" s="92"/>
      <c r="V50" s="112">
        <v>1.3109999999999999</v>
      </c>
      <c r="W50" s="112"/>
      <c r="X50" s="112"/>
      <c r="Y50" s="112"/>
      <c r="Z50" s="103"/>
      <c r="AA50" s="112">
        <f t="shared" si="7"/>
        <v>1.3109999999999999</v>
      </c>
    </row>
    <row r="51" spans="2:27" ht="25.5" x14ac:dyDescent="0.2">
      <c r="B51" s="110" t="s">
        <v>369</v>
      </c>
      <c r="C51" s="40" t="s">
        <v>421</v>
      </c>
      <c r="D51" s="111" t="s">
        <v>328</v>
      </c>
      <c r="E51" s="112"/>
      <c r="F51" s="93"/>
      <c r="G51" s="111">
        <v>2016</v>
      </c>
      <c r="H51" s="111">
        <v>2020</v>
      </c>
      <c r="I51" s="112">
        <f t="shared" si="4"/>
        <v>44.582999999999998</v>
      </c>
      <c r="J51" s="112"/>
      <c r="K51" s="111"/>
      <c r="L51" s="112"/>
      <c r="M51" s="111"/>
      <c r="N51" s="112"/>
      <c r="O51" s="111"/>
      <c r="P51" s="112"/>
      <c r="Q51" s="111"/>
      <c r="R51" s="112"/>
      <c r="S51" s="111"/>
      <c r="T51" s="112"/>
      <c r="U51" s="93"/>
      <c r="V51" s="112">
        <f>13.709-1.311</f>
        <v>12.398</v>
      </c>
      <c r="W51" s="112">
        <v>6.24</v>
      </c>
      <c r="X51" s="112">
        <v>10.199999999999999</v>
      </c>
      <c r="Y51" s="112">
        <v>6.0519999999999996</v>
      </c>
      <c r="Z51" s="112">
        <v>9.6929999999999996</v>
      </c>
      <c r="AA51" s="112">
        <f t="shared" si="7"/>
        <v>44.582999999999998</v>
      </c>
    </row>
    <row r="52" spans="2:27" ht="27" customHeight="1" x14ac:dyDescent="0.2">
      <c r="B52" s="110" t="s">
        <v>370</v>
      </c>
      <c r="C52" s="40" t="s">
        <v>447</v>
      </c>
      <c r="D52" s="111" t="s">
        <v>328</v>
      </c>
      <c r="E52" s="112"/>
      <c r="F52" s="93"/>
      <c r="G52" s="111">
        <v>2020</v>
      </c>
      <c r="H52" s="111">
        <v>2020</v>
      </c>
      <c r="I52" s="112">
        <f t="shared" si="4"/>
        <v>2.2999999999999998</v>
      </c>
      <c r="J52" s="112"/>
      <c r="K52" s="111"/>
      <c r="L52" s="112"/>
      <c r="M52" s="111"/>
      <c r="N52" s="112"/>
      <c r="O52" s="111"/>
      <c r="P52" s="112"/>
      <c r="Q52" s="111"/>
      <c r="R52" s="112"/>
      <c r="S52" s="111"/>
      <c r="T52" s="112"/>
      <c r="U52" s="93"/>
      <c r="V52" s="112"/>
      <c r="W52" s="112"/>
      <c r="X52" s="112"/>
      <c r="Y52" s="112"/>
      <c r="Z52" s="112">
        <v>2.2999999999999998</v>
      </c>
      <c r="AA52" s="112">
        <f t="shared" si="7"/>
        <v>2.2999999999999998</v>
      </c>
    </row>
    <row r="53" spans="2:27" ht="25.5" x14ac:dyDescent="0.2">
      <c r="B53" s="110" t="s">
        <v>371</v>
      </c>
      <c r="C53" s="40" t="s">
        <v>450</v>
      </c>
      <c r="D53" s="111" t="s">
        <v>328</v>
      </c>
      <c r="E53" s="112"/>
      <c r="F53" s="93"/>
      <c r="G53" s="111">
        <v>2018</v>
      </c>
      <c r="H53" s="111">
        <v>2020</v>
      </c>
      <c r="I53" s="112">
        <f t="shared" si="4"/>
        <v>14.954000000000001</v>
      </c>
      <c r="J53" s="112"/>
      <c r="K53" s="111"/>
      <c r="L53" s="112"/>
      <c r="M53" s="111"/>
      <c r="N53" s="112"/>
      <c r="O53" s="111"/>
      <c r="P53" s="112"/>
      <c r="Q53" s="111"/>
      <c r="R53" s="112"/>
      <c r="S53" s="111"/>
      <c r="T53" s="112"/>
      <c r="U53" s="93"/>
      <c r="V53" s="112"/>
      <c r="W53" s="112">
        <v>3.4540000000000002</v>
      </c>
      <c r="X53" s="112">
        <v>2.5</v>
      </c>
      <c r="Y53" s="112">
        <v>4</v>
      </c>
      <c r="Z53" s="112">
        <v>5</v>
      </c>
      <c r="AA53" s="112">
        <f t="shared" si="7"/>
        <v>14.954000000000001</v>
      </c>
    </row>
    <row r="54" spans="2:27" ht="25.5" x14ac:dyDescent="0.2">
      <c r="B54" s="110" t="s">
        <v>420</v>
      </c>
      <c r="C54" s="40" t="s">
        <v>489</v>
      </c>
      <c r="D54" s="111" t="s">
        <v>328</v>
      </c>
      <c r="E54" s="112"/>
      <c r="F54" s="93"/>
      <c r="G54" s="111">
        <v>2018</v>
      </c>
      <c r="H54" s="111">
        <v>2020</v>
      </c>
      <c r="I54" s="112">
        <f t="shared" si="4"/>
        <v>9.7420000000000009</v>
      </c>
      <c r="J54" s="112"/>
      <c r="K54" s="111"/>
      <c r="L54" s="112"/>
      <c r="M54" s="111"/>
      <c r="N54" s="112"/>
      <c r="O54" s="111"/>
      <c r="P54" s="112"/>
      <c r="Q54" s="111"/>
      <c r="R54" s="112"/>
      <c r="S54" s="111"/>
      <c r="T54" s="112"/>
      <c r="U54" s="93"/>
      <c r="V54" s="112"/>
      <c r="W54" s="112">
        <v>1.18</v>
      </c>
      <c r="X54" s="112">
        <v>2.1</v>
      </c>
      <c r="Y54" s="112">
        <v>2.4039999999999999</v>
      </c>
      <c r="Z54" s="112">
        <v>4.0579999999999998</v>
      </c>
      <c r="AA54" s="112">
        <f t="shared" si="7"/>
        <v>9.7420000000000009</v>
      </c>
    </row>
    <row r="55" spans="2:27" ht="25.5" x14ac:dyDescent="0.2">
      <c r="B55" s="110" t="s">
        <v>511</v>
      </c>
      <c r="C55" s="40" t="s">
        <v>463</v>
      </c>
      <c r="D55" s="111" t="s">
        <v>328</v>
      </c>
      <c r="E55" s="112"/>
      <c r="F55" s="93"/>
      <c r="G55" s="111">
        <v>2018</v>
      </c>
      <c r="H55" s="111">
        <v>2019</v>
      </c>
      <c r="I55" s="112">
        <f t="shared" si="4"/>
        <v>1.2</v>
      </c>
      <c r="J55" s="112"/>
      <c r="K55" s="111"/>
      <c r="L55" s="112"/>
      <c r="M55" s="111"/>
      <c r="N55" s="112"/>
      <c r="O55" s="111"/>
      <c r="P55" s="112"/>
      <c r="Q55" s="111"/>
      <c r="R55" s="112"/>
      <c r="S55" s="111"/>
      <c r="T55" s="112"/>
      <c r="U55" s="93"/>
      <c r="V55" s="112"/>
      <c r="W55" s="112">
        <v>1</v>
      </c>
      <c r="X55" s="112">
        <v>0.2</v>
      </c>
      <c r="Y55" s="112"/>
      <c r="Z55" s="103"/>
      <c r="AA55" s="112">
        <f t="shared" si="7"/>
        <v>1.2</v>
      </c>
    </row>
    <row r="56" spans="2:27" ht="27.75" customHeight="1" x14ac:dyDescent="0.2">
      <c r="B56" s="110" t="s">
        <v>518</v>
      </c>
      <c r="C56" s="40" t="s">
        <v>512</v>
      </c>
      <c r="D56" s="111" t="s">
        <v>328</v>
      </c>
      <c r="E56" s="112"/>
      <c r="F56" s="93"/>
      <c r="G56" s="111">
        <v>2018</v>
      </c>
      <c r="H56" s="111">
        <v>2019</v>
      </c>
      <c r="I56" s="112">
        <f t="shared" si="4"/>
        <v>10.5</v>
      </c>
      <c r="J56" s="112"/>
      <c r="K56" s="111"/>
      <c r="L56" s="112"/>
      <c r="M56" s="111"/>
      <c r="N56" s="112"/>
      <c r="O56" s="111"/>
      <c r="P56" s="112"/>
      <c r="Q56" s="111"/>
      <c r="R56" s="112"/>
      <c r="S56" s="111"/>
      <c r="T56" s="112"/>
      <c r="U56" s="93"/>
      <c r="V56" s="112"/>
      <c r="W56" s="112">
        <v>1.5</v>
      </c>
      <c r="X56" s="112">
        <v>4.5</v>
      </c>
      <c r="Y56" s="112">
        <v>4.5</v>
      </c>
      <c r="Z56" s="103"/>
      <c r="AA56" s="112">
        <f t="shared" si="7"/>
        <v>10.5</v>
      </c>
    </row>
    <row r="57" spans="2:27" s="42" customFormat="1" x14ac:dyDescent="0.2">
      <c r="B57" s="115" t="s">
        <v>82</v>
      </c>
      <c r="C57" s="43" t="s">
        <v>318</v>
      </c>
      <c r="D57" s="39"/>
      <c r="E57" s="83"/>
      <c r="F57" s="39"/>
      <c r="G57" s="39"/>
      <c r="H57" s="39"/>
      <c r="I57" s="41">
        <f>SUM(I58:I68)</f>
        <v>75.27</v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3"/>
      <c r="V57" s="41">
        <f t="shared" ref="V57:AA57" si="10">SUM(V58:V68)</f>
        <v>10.058</v>
      </c>
      <c r="W57" s="41">
        <f t="shared" si="10"/>
        <v>22.030999999999999</v>
      </c>
      <c r="X57" s="41">
        <f t="shared" si="10"/>
        <v>8.8439999999999994</v>
      </c>
      <c r="Y57" s="41">
        <f t="shared" si="10"/>
        <v>13.3</v>
      </c>
      <c r="Z57" s="41">
        <f t="shared" si="10"/>
        <v>21.036999999999999</v>
      </c>
      <c r="AA57" s="41">
        <f t="shared" si="10"/>
        <v>75.27</v>
      </c>
    </row>
    <row r="58" spans="2:27" x14ac:dyDescent="0.2">
      <c r="B58" s="110" t="s">
        <v>105</v>
      </c>
      <c r="C58" s="40" t="s">
        <v>384</v>
      </c>
      <c r="D58" s="111"/>
      <c r="E58" s="109"/>
      <c r="F58" s="111"/>
      <c r="G58" s="111">
        <v>2016</v>
      </c>
      <c r="H58" s="111">
        <v>2020</v>
      </c>
      <c r="I58" s="112">
        <f>AA58</f>
        <v>7.5410000000000004</v>
      </c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40"/>
      <c r="V58" s="112">
        <v>0.9</v>
      </c>
      <c r="W58" s="112">
        <v>1</v>
      </c>
      <c r="X58" s="112">
        <v>3.2</v>
      </c>
      <c r="Y58" s="112">
        <v>1.2</v>
      </c>
      <c r="Z58" s="112">
        <v>1.2410000000000001</v>
      </c>
      <c r="AA58" s="112">
        <f>SUM(V58:Z58)</f>
        <v>7.5410000000000004</v>
      </c>
    </row>
    <row r="59" spans="2:27" ht="25.5" x14ac:dyDescent="0.2">
      <c r="B59" s="110" t="s">
        <v>191</v>
      </c>
      <c r="C59" s="40" t="s">
        <v>413</v>
      </c>
      <c r="D59" s="111"/>
      <c r="E59" s="109"/>
      <c r="F59" s="111"/>
      <c r="G59" s="111">
        <v>2017</v>
      </c>
      <c r="H59" s="111">
        <v>2020</v>
      </c>
      <c r="I59" s="112">
        <f>AA59</f>
        <v>2.5</v>
      </c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40"/>
      <c r="V59" s="112"/>
      <c r="W59" s="112">
        <v>0.2</v>
      </c>
      <c r="X59" s="112">
        <v>0.4</v>
      </c>
      <c r="Y59" s="112">
        <v>0.8</v>
      </c>
      <c r="Z59" s="112">
        <v>1.1000000000000001</v>
      </c>
      <c r="AA59" s="112">
        <f t="shared" ref="AA59:AA68" si="11">SUM(V59:Z59)</f>
        <v>2.5</v>
      </c>
    </row>
    <row r="60" spans="2:27" x14ac:dyDescent="0.2">
      <c r="B60" s="110" t="s">
        <v>193</v>
      </c>
      <c r="C60" s="40" t="s">
        <v>344</v>
      </c>
      <c r="D60" s="111"/>
      <c r="E60" s="109"/>
      <c r="F60" s="111"/>
      <c r="G60" s="111">
        <v>2016</v>
      </c>
      <c r="H60" s="111">
        <v>2020</v>
      </c>
      <c r="I60" s="112">
        <f t="shared" ref="I60:I68" si="12">AA60</f>
        <v>3.8320000000000003</v>
      </c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40"/>
      <c r="V60" s="112">
        <v>0.40600000000000003</v>
      </c>
      <c r="W60" s="112">
        <v>1.3</v>
      </c>
      <c r="X60" s="112">
        <v>0.58399999999999996</v>
      </c>
      <c r="Y60" s="112">
        <v>0.7</v>
      </c>
      <c r="Z60" s="112">
        <v>0.84199999999999997</v>
      </c>
      <c r="AA60" s="112">
        <f t="shared" si="11"/>
        <v>3.8320000000000003</v>
      </c>
    </row>
    <row r="61" spans="2:27" x14ac:dyDescent="0.2">
      <c r="B61" s="110" t="s">
        <v>195</v>
      </c>
      <c r="C61" s="40" t="s">
        <v>385</v>
      </c>
      <c r="D61" s="111"/>
      <c r="E61" s="109"/>
      <c r="F61" s="111"/>
      <c r="G61" s="111">
        <v>2016</v>
      </c>
      <c r="H61" s="111">
        <v>2020</v>
      </c>
      <c r="I61" s="112">
        <f t="shared" si="12"/>
        <v>32.581000000000003</v>
      </c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40"/>
      <c r="V61" s="112">
        <v>5</v>
      </c>
      <c r="W61" s="112">
        <v>8.4809999999999999</v>
      </c>
      <c r="X61" s="112">
        <v>3.8</v>
      </c>
      <c r="Y61" s="112">
        <v>7.1</v>
      </c>
      <c r="Z61" s="112">
        <v>8.1999999999999993</v>
      </c>
      <c r="AA61" s="112">
        <f t="shared" si="11"/>
        <v>32.581000000000003</v>
      </c>
    </row>
    <row r="62" spans="2:27" x14ac:dyDescent="0.2">
      <c r="B62" s="110" t="s">
        <v>197</v>
      </c>
      <c r="C62" s="40" t="s">
        <v>386</v>
      </c>
      <c r="D62" s="111"/>
      <c r="E62" s="109"/>
      <c r="F62" s="111"/>
      <c r="G62" s="111">
        <v>2016</v>
      </c>
      <c r="H62" s="111">
        <v>2020</v>
      </c>
      <c r="I62" s="112">
        <f t="shared" si="12"/>
        <v>11.256</v>
      </c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40"/>
      <c r="V62" s="112">
        <v>2.052</v>
      </c>
      <c r="W62" s="112">
        <v>1.4</v>
      </c>
      <c r="X62" s="112">
        <v>0.15</v>
      </c>
      <c r="Y62" s="112">
        <v>1</v>
      </c>
      <c r="Z62" s="112">
        <v>6.6539999999999999</v>
      </c>
      <c r="AA62" s="112">
        <f t="shared" si="11"/>
        <v>11.256</v>
      </c>
    </row>
    <row r="63" spans="2:27" x14ac:dyDescent="0.2">
      <c r="B63" s="110" t="s">
        <v>199</v>
      </c>
      <c r="C63" s="40" t="s">
        <v>468</v>
      </c>
      <c r="D63" s="111"/>
      <c r="E63" s="109"/>
      <c r="F63" s="111"/>
      <c r="G63" s="111">
        <v>2016</v>
      </c>
      <c r="H63" s="111">
        <v>2019</v>
      </c>
      <c r="I63" s="112">
        <f t="shared" ref="I63" si="13">AA63</f>
        <v>4.0999999999999996</v>
      </c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40"/>
      <c r="V63" s="112">
        <v>1</v>
      </c>
      <c r="W63" s="112">
        <v>1.1000000000000001</v>
      </c>
      <c r="X63" s="112">
        <v>0.5</v>
      </c>
      <c r="Y63" s="112">
        <v>1.5</v>
      </c>
      <c r="Z63" s="112"/>
      <c r="AA63" s="112">
        <f t="shared" si="11"/>
        <v>4.0999999999999996</v>
      </c>
    </row>
    <row r="64" spans="2:27" x14ac:dyDescent="0.2">
      <c r="B64" s="110" t="s">
        <v>201</v>
      </c>
      <c r="C64" s="40" t="s">
        <v>345</v>
      </c>
      <c r="D64" s="111"/>
      <c r="E64" s="109"/>
      <c r="F64" s="111"/>
      <c r="G64" s="111">
        <v>2016</v>
      </c>
      <c r="H64" s="111">
        <v>2017</v>
      </c>
      <c r="I64" s="112">
        <f t="shared" si="12"/>
        <v>2.1</v>
      </c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40"/>
      <c r="V64" s="112">
        <v>0.6</v>
      </c>
      <c r="W64" s="112">
        <v>1.5</v>
      </c>
      <c r="X64" s="112"/>
      <c r="Y64" s="112"/>
      <c r="Z64" s="112"/>
      <c r="AA64" s="112">
        <f t="shared" si="11"/>
        <v>2.1</v>
      </c>
    </row>
    <row r="65" spans="2:27" ht="12.75" customHeight="1" x14ac:dyDescent="0.2">
      <c r="B65" s="110" t="s">
        <v>372</v>
      </c>
      <c r="C65" s="40" t="s">
        <v>467</v>
      </c>
      <c r="D65" s="111"/>
      <c r="E65" s="109"/>
      <c r="F65" s="111"/>
      <c r="G65" s="111">
        <v>2017</v>
      </c>
      <c r="H65" s="111">
        <v>2017</v>
      </c>
      <c r="I65" s="112">
        <f t="shared" si="12"/>
        <v>6.8</v>
      </c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40"/>
      <c r="V65" s="112">
        <v>0.1</v>
      </c>
      <c r="W65" s="112">
        <v>6.7</v>
      </c>
      <c r="X65" s="112"/>
      <c r="Y65" s="112"/>
      <c r="Z65" s="112"/>
      <c r="AA65" s="112">
        <f t="shared" si="11"/>
        <v>6.8</v>
      </c>
    </row>
    <row r="66" spans="2:27" ht="25.5" x14ac:dyDescent="0.2">
      <c r="B66" s="110" t="s">
        <v>373</v>
      </c>
      <c r="C66" s="40" t="s">
        <v>465</v>
      </c>
      <c r="D66" s="111"/>
      <c r="E66" s="109"/>
      <c r="F66" s="111"/>
      <c r="G66" s="111">
        <v>2018</v>
      </c>
      <c r="H66" s="111">
        <v>2018</v>
      </c>
      <c r="I66" s="112">
        <f t="shared" si="12"/>
        <v>0.35</v>
      </c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40"/>
      <c r="V66" s="112"/>
      <c r="W66" s="112">
        <v>0.15</v>
      </c>
      <c r="X66" s="112">
        <v>0.2</v>
      </c>
      <c r="Y66" s="112"/>
      <c r="Z66" s="112"/>
      <c r="AA66" s="112">
        <f t="shared" si="11"/>
        <v>0.35</v>
      </c>
    </row>
    <row r="67" spans="2:27" ht="25.5" x14ac:dyDescent="0.2">
      <c r="B67" s="110" t="s">
        <v>414</v>
      </c>
      <c r="C67" s="40" t="s">
        <v>466</v>
      </c>
      <c r="D67" s="111"/>
      <c r="E67" s="109"/>
      <c r="F67" s="111"/>
      <c r="G67" s="111">
        <v>2019</v>
      </c>
      <c r="H67" s="111">
        <v>2020</v>
      </c>
      <c r="I67" s="112">
        <f t="shared" si="12"/>
        <v>4</v>
      </c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40"/>
      <c r="V67" s="112"/>
      <c r="W67" s="112"/>
      <c r="X67" s="112"/>
      <c r="Y67" s="112">
        <v>1</v>
      </c>
      <c r="Z67" s="112">
        <v>3</v>
      </c>
      <c r="AA67" s="112">
        <f t="shared" si="11"/>
        <v>4</v>
      </c>
    </row>
    <row r="68" spans="2:27" s="48" customFormat="1" ht="12.75" customHeight="1" x14ac:dyDescent="0.2">
      <c r="B68" s="110" t="s">
        <v>455</v>
      </c>
      <c r="C68" s="40" t="s">
        <v>513</v>
      </c>
      <c r="D68" s="111"/>
      <c r="E68" s="109"/>
      <c r="F68" s="111"/>
      <c r="G68" s="111">
        <v>2017</v>
      </c>
      <c r="H68" s="111">
        <v>2018</v>
      </c>
      <c r="I68" s="112">
        <f t="shared" si="12"/>
        <v>0.21000000000000002</v>
      </c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40"/>
      <c r="V68" s="112"/>
      <c r="W68" s="112">
        <v>0.2</v>
      </c>
      <c r="X68" s="112">
        <v>0.01</v>
      </c>
      <c r="Y68" s="112"/>
      <c r="Z68" s="112"/>
      <c r="AA68" s="112">
        <f t="shared" si="11"/>
        <v>0.21000000000000002</v>
      </c>
    </row>
    <row r="69" spans="2:27" s="48" customFormat="1" x14ac:dyDescent="0.2">
      <c r="B69" s="84"/>
      <c r="D69" s="49"/>
      <c r="E69" s="85"/>
      <c r="F69" s="49"/>
      <c r="G69" s="49"/>
      <c r="H69" s="49"/>
      <c r="I69" s="7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V69" s="79"/>
      <c r="W69" s="79"/>
      <c r="X69" s="79"/>
      <c r="Y69" s="79"/>
      <c r="Z69" s="79"/>
      <c r="AA69" s="79"/>
    </row>
    <row r="70" spans="2:27" s="48" customFormat="1" x14ac:dyDescent="0.2">
      <c r="B70" s="84"/>
      <c r="D70" s="49"/>
      <c r="E70" s="85"/>
      <c r="F70" s="49"/>
      <c r="G70" s="49"/>
      <c r="H70" s="49"/>
      <c r="I70" s="7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V70" s="79"/>
      <c r="W70" s="79"/>
      <c r="X70" s="79"/>
      <c r="Y70" s="79"/>
      <c r="Z70" s="79"/>
      <c r="AA70" s="79"/>
    </row>
    <row r="71" spans="2:27" s="72" customFormat="1" x14ac:dyDescent="0.2">
      <c r="B71" s="104"/>
      <c r="D71" s="86"/>
      <c r="E71" s="94"/>
      <c r="F71" s="86"/>
      <c r="G71" s="86"/>
      <c r="H71" s="86"/>
      <c r="I71" s="87"/>
      <c r="J71" s="88"/>
      <c r="K71" s="89"/>
      <c r="L71" s="88"/>
      <c r="M71" s="88"/>
      <c r="N71" s="87"/>
      <c r="O71" s="89"/>
      <c r="P71" s="87"/>
      <c r="Q71" s="89"/>
      <c r="R71" s="87"/>
      <c r="S71" s="88"/>
      <c r="T71" s="88"/>
      <c r="U71" s="90"/>
      <c r="V71" s="87"/>
      <c r="W71" s="87"/>
      <c r="X71" s="87"/>
      <c r="Y71" s="87"/>
      <c r="Z71" s="87"/>
      <c r="AA71" s="87"/>
    </row>
    <row r="72" spans="2:27" s="72" customFormat="1" x14ac:dyDescent="0.2"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</row>
    <row r="77" spans="2:27" s="48" customFormat="1" x14ac:dyDescent="0.2">
      <c r="B77" s="78"/>
      <c r="D77" s="49"/>
      <c r="E77" s="49"/>
      <c r="F77" s="49"/>
      <c r="G77" s="49"/>
      <c r="H77" s="49"/>
      <c r="I77" s="79"/>
      <c r="P77" s="49"/>
      <c r="Q77" s="49"/>
      <c r="T77" s="49"/>
      <c r="U77" s="49"/>
      <c r="V77" s="79"/>
      <c r="W77" s="79"/>
      <c r="X77" s="79"/>
      <c r="Y77" s="79"/>
      <c r="Z77" s="79"/>
      <c r="AA77" s="79"/>
    </row>
    <row r="78" spans="2:27" s="48" customFormat="1" x14ac:dyDescent="0.2">
      <c r="B78" s="78"/>
      <c r="D78" s="49"/>
      <c r="E78" s="49"/>
      <c r="F78" s="49"/>
      <c r="G78" s="49"/>
      <c r="H78" s="49"/>
      <c r="I78" s="49"/>
      <c r="P78" s="49"/>
      <c r="Q78" s="49"/>
      <c r="T78" s="49"/>
      <c r="U78" s="49"/>
      <c r="V78" s="79"/>
      <c r="W78" s="79"/>
      <c r="X78" s="79"/>
      <c r="Y78" s="79"/>
      <c r="Z78" s="79"/>
      <c r="AA78" s="79"/>
    </row>
    <row r="79" spans="2:27" s="48" customFormat="1" x14ac:dyDescent="0.2">
      <c r="B79" s="78"/>
      <c r="D79" s="49"/>
      <c r="E79" s="49"/>
      <c r="F79" s="49"/>
      <c r="G79" s="49"/>
      <c r="H79" s="49"/>
      <c r="I79" s="49"/>
      <c r="P79" s="49"/>
      <c r="Q79" s="49"/>
      <c r="T79" s="49"/>
      <c r="U79" s="49"/>
      <c r="V79" s="79"/>
      <c r="W79" s="79"/>
      <c r="X79" s="79"/>
      <c r="Y79" s="79"/>
      <c r="Z79" s="79"/>
      <c r="AA79" s="79"/>
    </row>
    <row r="80" spans="2:27" s="48" customFormat="1" x14ac:dyDescent="0.2">
      <c r="B80" s="78"/>
      <c r="D80" s="49"/>
      <c r="E80" s="49"/>
      <c r="F80" s="49"/>
      <c r="G80" s="49"/>
      <c r="H80" s="49"/>
      <c r="I80" s="79"/>
      <c r="P80" s="49"/>
      <c r="Q80" s="49"/>
      <c r="T80" s="49"/>
      <c r="U80" s="49"/>
      <c r="V80" s="79"/>
      <c r="W80" s="79"/>
      <c r="X80" s="79"/>
      <c r="Y80" s="79"/>
      <c r="Z80" s="79"/>
      <c r="AA80" s="79"/>
    </row>
    <row r="81" spans="2:27" s="48" customFormat="1" x14ac:dyDescent="0.2">
      <c r="B81" s="78"/>
      <c r="D81" s="49"/>
      <c r="E81" s="49"/>
      <c r="F81" s="49"/>
      <c r="G81" s="49"/>
      <c r="H81" s="49"/>
      <c r="I81" s="49"/>
      <c r="V81" s="79"/>
      <c r="W81" s="79"/>
      <c r="X81" s="79"/>
      <c r="Y81" s="79"/>
      <c r="Z81" s="79"/>
      <c r="AA81" s="79"/>
    </row>
    <row r="82" spans="2:27" s="48" customFormat="1" x14ac:dyDescent="0.2">
      <c r="B82" s="78"/>
      <c r="D82" s="49"/>
      <c r="E82" s="49"/>
      <c r="F82" s="49"/>
      <c r="G82" s="49"/>
      <c r="H82" s="49"/>
      <c r="I82" s="49"/>
      <c r="V82" s="79"/>
      <c r="W82" s="79"/>
      <c r="X82" s="79"/>
      <c r="Y82" s="79"/>
      <c r="Z82" s="79"/>
      <c r="AA82" s="79"/>
    </row>
    <row r="83" spans="2:27" s="48" customFormat="1" x14ac:dyDescent="0.2">
      <c r="B83" s="78"/>
      <c r="D83" s="49"/>
      <c r="E83" s="49"/>
      <c r="F83" s="49"/>
      <c r="G83" s="49"/>
      <c r="H83" s="49"/>
      <c r="I83" s="49"/>
      <c r="V83" s="79"/>
      <c r="W83" s="79"/>
      <c r="X83" s="79"/>
      <c r="Y83" s="79"/>
      <c r="Z83" s="79"/>
      <c r="AA83" s="79"/>
    </row>
    <row r="84" spans="2:27" s="48" customFormat="1" x14ac:dyDescent="0.2">
      <c r="B84" s="78"/>
      <c r="D84" s="49"/>
      <c r="E84" s="49"/>
      <c r="F84" s="49"/>
      <c r="G84" s="49"/>
      <c r="H84" s="49"/>
      <c r="I84" s="49"/>
      <c r="V84" s="79"/>
      <c r="W84" s="79"/>
      <c r="X84" s="79"/>
      <c r="Y84" s="79"/>
      <c r="Z84" s="79"/>
      <c r="AA84" s="79"/>
    </row>
    <row r="85" spans="2:27" s="48" customFormat="1" x14ac:dyDescent="0.2">
      <c r="B85" s="78"/>
      <c r="D85" s="49"/>
      <c r="E85" s="49"/>
      <c r="F85" s="49"/>
      <c r="G85" s="49"/>
      <c r="H85" s="49"/>
      <c r="I85" s="79"/>
      <c r="R85" s="49"/>
      <c r="S85" s="49"/>
      <c r="T85" s="49"/>
      <c r="U85" s="49"/>
      <c r="V85" s="79"/>
      <c r="W85" s="79"/>
      <c r="X85" s="79"/>
      <c r="Y85" s="79"/>
      <c r="Z85" s="79"/>
      <c r="AA85" s="79"/>
    </row>
    <row r="86" spans="2:27" s="48" customFormat="1" x14ac:dyDescent="0.2">
      <c r="B86" s="78"/>
      <c r="D86" s="49"/>
      <c r="E86" s="49"/>
      <c r="F86" s="49"/>
      <c r="G86" s="49"/>
      <c r="H86" s="49"/>
      <c r="I86" s="49"/>
      <c r="R86" s="49"/>
      <c r="S86" s="49"/>
      <c r="T86" s="49"/>
      <c r="U86" s="49"/>
      <c r="V86" s="79"/>
      <c r="W86" s="79"/>
      <c r="X86" s="79"/>
      <c r="Y86" s="79"/>
      <c r="Z86" s="79"/>
      <c r="AA86" s="79"/>
    </row>
    <row r="87" spans="2:27" s="48" customFormat="1" x14ac:dyDescent="0.2">
      <c r="B87" s="78"/>
      <c r="D87" s="49"/>
      <c r="E87" s="49"/>
      <c r="F87" s="49"/>
      <c r="G87" s="49"/>
      <c r="H87" s="49"/>
      <c r="I87" s="49"/>
      <c r="R87" s="49"/>
      <c r="S87" s="49"/>
      <c r="T87" s="49"/>
      <c r="U87" s="49"/>
      <c r="V87" s="79"/>
      <c r="W87" s="79"/>
      <c r="X87" s="79"/>
      <c r="Y87" s="79"/>
      <c r="Z87" s="79"/>
      <c r="AA87" s="79"/>
    </row>
    <row r="88" spans="2:27" s="48" customFormat="1" x14ac:dyDescent="0.2">
      <c r="B88" s="78"/>
      <c r="D88" s="49"/>
      <c r="E88" s="49"/>
      <c r="F88" s="49"/>
      <c r="G88" s="49"/>
      <c r="H88" s="49"/>
      <c r="I88" s="49"/>
      <c r="V88" s="79"/>
      <c r="W88" s="79"/>
      <c r="X88" s="79"/>
      <c r="Y88" s="79"/>
      <c r="Z88" s="79"/>
      <c r="AA88" s="79"/>
    </row>
    <row r="89" spans="2:27" s="48" customFormat="1" x14ac:dyDescent="0.2">
      <c r="B89" s="78"/>
      <c r="D89" s="49"/>
      <c r="E89" s="49"/>
      <c r="F89" s="49"/>
      <c r="G89" s="49"/>
      <c r="H89" s="49"/>
      <c r="I89" s="49"/>
      <c r="R89" s="49"/>
      <c r="S89" s="49"/>
      <c r="T89" s="49"/>
      <c r="U89" s="49"/>
      <c r="V89" s="79"/>
      <c r="W89" s="79"/>
      <c r="X89" s="79"/>
      <c r="Y89" s="79"/>
      <c r="Z89" s="79"/>
      <c r="AA89" s="79"/>
    </row>
    <row r="90" spans="2:27" s="48" customFormat="1" x14ac:dyDescent="0.2">
      <c r="B90" s="78"/>
      <c r="D90" s="49"/>
      <c r="E90" s="49"/>
      <c r="F90" s="49"/>
      <c r="G90" s="49"/>
      <c r="H90" s="49"/>
      <c r="I90" s="49"/>
      <c r="V90" s="79"/>
      <c r="W90" s="79"/>
      <c r="X90" s="79"/>
      <c r="Y90" s="79"/>
      <c r="Z90" s="79"/>
      <c r="AA90" s="79"/>
    </row>
    <row r="91" spans="2:27" s="48" customFormat="1" x14ac:dyDescent="0.2">
      <c r="B91" s="78"/>
      <c r="D91" s="49"/>
      <c r="E91" s="49"/>
      <c r="F91" s="49"/>
      <c r="G91" s="49"/>
      <c r="H91" s="49"/>
      <c r="I91" s="49"/>
      <c r="V91" s="79"/>
      <c r="W91" s="79"/>
      <c r="X91" s="79"/>
      <c r="Y91" s="79"/>
      <c r="Z91" s="79"/>
      <c r="AA91" s="79"/>
    </row>
    <row r="92" spans="2:27" s="72" customFormat="1" x14ac:dyDescent="0.2">
      <c r="B92" s="78"/>
      <c r="D92" s="49"/>
      <c r="E92" s="49"/>
      <c r="F92" s="49"/>
      <c r="G92" s="49"/>
      <c r="H92" s="49"/>
      <c r="I92" s="49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79"/>
      <c r="W92" s="79"/>
      <c r="X92" s="79"/>
      <c r="Y92" s="79"/>
      <c r="Z92" s="79"/>
      <c r="AA92" s="79"/>
    </row>
    <row r="93" spans="2:27" s="48" customFormat="1" x14ac:dyDescent="0.2">
      <c r="B93" s="78"/>
      <c r="D93" s="49"/>
      <c r="E93" s="49"/>
      <c r="F93" s="49"/>
      <c r="G93" s="49"/>
      <c r="H93" s="49"/>
      <c r="I93" s="49"/>
      <c r="V93" s="79"/>
      <c r="W93" s="79"/>
      <c r="X93" s="79"/>
      <c r="Y93" s="79"/>
      <c r="Z93" s="79"/>
      <c r="AA93" s="79"/>
    </row>
    <row r="94" spans="2:27" s="72" customFormat="1" x14ac:dyDescent="0.2">
      <c r="B94" s="78"/>
      <c r="D94" s="49"/>
      <c r="E94" s="49"/>
      <c r="F94" s="49"/>
      <c r="G94" s="49"/>
      <c r="H94" s="49"/>
      <c r="I94" s="49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79"/>
      <c r="W94" s="79"/>
      <c r="X94" s="79"/>
      <c r="Y94" s="79"/>
      <c r="Z94" s="79"/>
      <c r="AA94" s="79"/>
    </row>
    <row r="95" spans="2:27" s="48" customFormat="1" x14ac:dyDescent="0.2">
      <c r="B95" s="78"/>
      <c r="D95" s="49"/>
      <c r="E95" s="49"/>
      <c r="F95" s="49"/>
      <c r="G95" s="49"/>
      <c r="H95" s="49"/>
      <c r="I95" s="49"/>
      <c r="V95" s="79"/>
      <c r="W95" s="79"/>
      <c r="X95" s="79"/>
      <c r="Y95" s="79"/>
      <c r="Z95" s="79"/>
      <c r="AA95" s="79"/>
    </row>
    <row r="96" spans="2:27" s="72" customFormat="1" x14ac:dyDescent="0.2">
      <c r="B96" s="104"/>
      <c r="D96" s="49"/>
      <c r="E96" s="49"/>
      <c r="F96" s="49"/>
      <c r="G96" s="49"/>
      <c r="H96" s="49"/>
      <c r="I96" s="79"/>
      <c r="J96" s="49"/>
      <c r="K96" s="49"/>
      <c r="L96" s="48"/>
      <c r="M96" s="48"/>
      <c r="N96" s="48"/>
      <c r="O96" s="48"/>
      <c r="P96" s="48"/>
      <c r="Q96" s="48"/>
      <c r="R96" s="48"/>
      <c r="S96" s="48"/>
      <c r="T96" s="49"/>
      <c r="U96" s="49"/>
      <c r="V96" s="79"/>
      <c r="W96" s="79"/>
      <c r="X96" s="79"/>
      <c r="Y96" s="79"/>
      <c r="Z96" s="79"/>
      <c r="AA96" s="79"/>
    </row>
    <row r="97" spans="2:27" s="72" customFormat="1" x14ac:dyDescent="0.2">
      <c r="B97" s="104"/>
      <c r="D97" s="49"/>
      <c r="E97" s="49"/>
      <c r="F97" s="49"/>
      <c r="G97" s="49"/>
      <c r="H97" s="49"/>
      <c r="I97" s="79"/>
      <c r="J97" s="49"/>
      <c r="K97" s="49"/>
      <c r="L97" s="48"/>
      <c r="M97" s="48"/>
      <c r="N97" s="48"/>
      <c r="O97" s="48"/>
      <c r="P97" s="48"/>
      <c r="Q97" s="48"/>
      <c r="R97" s="48"/>
      <c r="S97" s="48"/>
      <c r="T97" s="49"/>
      <c r="U97" s="49"/>
      <c r="V97" s="79"/>
      <c r="W97" s="79"/>
      <c r="X97" s="79"/>
      <c r="Y97" s="79"/>
      <c r="Z97" s="79"/>
      <c r="AA97" s="79"/>
    </row>
  </sheetData>
  <mergeCells count="16">
    <mergeCell ref="B6:AA6"/>
    <mergeCell ref="B19:B21"/>
    <mergeCell ref="C19:C21"/>
    <mergeCell ref="D19:D20"/>
    <mergeCell ref="V19:AA19"/>
    <mergeCell ref="G19:G21"/>
    <mergeCell ref="E19:F20"/>
    <mergeCell ref="J20:K20"/>
    <mergeCell ref="L20:M20"/>
    <mergeCell ref="H19:H21"/>
    <mergeCell ref="I19:I20"/>
    <mergeCell ref="N20:O20"/>
    <mergeCell ref="P20:Q20"/>
    <mergeCell ref="R20:S20"/>
    <mergeCell ref="T20:U20"/>
    <mergeCell ref="J19:U19"/>
  </mergeCells>
  <phoneticPr fontId="3" type="noConversion"/>
  <pageMargins left="0.62992125984251968" right="0.35433070866141736" top="0.19685039370078741" bottom="0.19685039370078741" header="0.15748031496062992" footer="0.1574803149606299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6"/>
  <sheetViews>
    <sheetView workbookViewId="0">
      <selection activeCell="C27" sqref="C27"/>
    </sheetView>
  </sheetViews>
  <sheetFormatPr defaultRowHeight="12.75" x14ac:dyDescent="0.2"/>
  <cols>
    <col min="1" max="1" width="3.7109375" style="35" customWidth="1"/>
    <col min="2" max="2" width="5.5703125" style="36" customWidth="1"/>
    <col min="3" max="3" width="51.5703125" style="35" customWidth="1"/>
    <col min="4" max="4" width="9.140625" style="95"/>
    <col min="5" max="6" width="9.140625" style="96"/>
    <col min="7" max="7" width="12.42578125" style="96" customWidth="1"/>
    <col min="8" max="8" width="9.140625" style="96"/>
    <col min="9" max="10" width="9.140625" style="35"/>
    <col min="11" max="12" width="10" style="35" customWidth="1"/>
    <col min="13" max="14" width="9.140625" style="35"/>
    <col min="15" max="15" width="6.85546875" style="35" customWidth="1"/>
    <col min="16" max="16" width="9.7109375" style="35" customWidth="1"/>
    <col min="17" max="17" width="9.140625" style="37"/>
    <col min="18" max="16384" width="9.140625" style="35"/>
  </cols>
  <sheetData>
    <row r="2" spans="2:17" x14ac:dyDescent="0.2">
      <c r="Q2" s="16" t="s">
        <v>230</v>
      </c>
    </row>
    <row r="3" spans="2:17" x14ac:dyDescent="0.2">
      <c r="Q3" s="16" t="s">
        <v>55</v>
      </c>
    </row>
    <row r="4" spans="2:17" x14ac:dyDescent="0.2">
      <c r="Q4" s="16" t="s">
        <v>56</v>
      </c>
    </row>
    <row r="6" spans="2:17" ht="14.25" x14ac:dyDescent="0.2">
      <c r="B6" s="117" t="s">
        <v>375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</row>
    <row r="7" spans="2:17" x14ac:dyDescent="0.2">
      <c r="B7" s="98"/>
      <c r="C7" s="97"/>
      <c r="D7" s="99"/>
      <c r="E7" s="99"/>
      <c r="F7" s="99"/>
      <c r="G7" s="99"/>
      <c r="H7" s="99"/>
      <c r="I7" s="97"/>
      <c r="J7" s="97"/>
      <c r="K7" s="97"/>
      <c r="L7" s="97"/>
      <c r="M7" s="97"/>
      <c r="N7" s="97"/>
      <c r="O7" s="97"/>
      <c r="P7" s="97"/>
      <c r="Q7" s="97"/>
    </row>
    <row r="8" spans="2:17" x14ac:dyDescent="0.2">
      <c r="B8" s="98"/>
      <c r="C8" s="97"/>
      <c r="D8" s="99"/>
      <c r="E8" s="99"/>
      <c r="F8" s="99"/>
      <c r="G8" s="99"/>
      <c r="H8" s="99"/>
      <c r="I8" s="97"/>
      <c r="J8" s="97"/>
      <c r="K8" s="97"/>
      <c r="L8" s="97"/>
      <c r="M8" s="97"/>
      <c r="N8" s="97"/>
      <c r="O8" s="97"/>
      <c r="P8" s="97"/>
      <c r="Q8" s="16" t="s">
        <v>57</v>
      </c>
    </row>
    <row r="9" spans="2:17" x14ac:dyDescent="0.2">
      <c r="B9" s="98"/>
      <c r="C9" s="97"/>
      <c r="D9" s="99"/>
      <c r="E9" s="99"/>
      <c r="F9" s="99"/>
      <c r="G9" s="99"/>
      <c r="H9" s="99"/>
      <c r="I9" s="97"/>
      <c r="J9" s="97"/>
      <c r="K9" s="97"/>
      <c r="L9" s="97"/>
      <c r="M9" s="97"/>
      <c r="N9" s="97"/>
      <c r="O9" s="97"/>
      <c r="P9" s="97"/>
      <c r="Q9" s="16" t="s">
        <v>376</v>
      </c>
    </row>
    <row r="10" spans="2:17" x14ac:dyDescent="0.2">
      <c r="B10" s="98"/>
      <c r="C10" s="97"/>
      <c r="D10" s="99"/>
      <c r="E10" s="99"/>
      <c r="F10" s="99"/>
      <c r="G10" s="99"/>
      <c r="H10" s="99"/>
      <c r="I10" s="97"/>
      <c r="J10" s="97"/>
      <c r="K10" s="97"/>
      <c r="L10" s="97"/>
      <c r="M10" s="97"/>
      <c r="N10" s="97"/>
      <c r="O10" s="97"/>
      <c r="P10" s="97"/>
      <c r="Q10" s="16"/>
    </row>
    <row r="11" spans="2:17" x14ac:dyDescent="0.2">
      <c r="B11" s="98"/>
      <c r="C11" s="97"/>
      <c r="D11" s="99"/>
      <c r="E11" s="99"/>
      <c r="F11" s="99"/>
      <c r="G11" s="99"/>
      <c r="H11" s="99"/>
      <c r="I11" s="97"/>
      <c r="J11" s="97"/>
      <c r="K11" s="97"/>
      <c r="L11" s="97"/>
      <c r="M11" s="97"/>
      <c r="N11" s="97"/>
      <c r="O11" s="97"/>
      <c r="P11" s="97"/>
      <c r="Q11" s="16"/>
    </row>
    <row r="12" spans="2:17" x14ac:dyDescent="0.2">
      <c r="B12" s="98"/>
      <c r="C12" s="97"/>
      <c r="D12" s="99"/>
      <c r="E12" s="99"/>
      <c r="F12" s="99"/>
      <c r="G12" s="99"/>
      <c r="H12" s="99"/>
      <c r="I12" s="97"/>
      <c r="J12" s="97"/>
      <c r="K12" s="97"/>
      <c r="L12" s="97"/>
      <c r="M12" s="97"/>
      <c r="N12" s="97"/>
      <c r="O12" s="97"/>
      <c r="P12" s="97"/>
      <c r="Q12" s="16" t="s">
        <v>377</v>
      </c>
    </row>
    <row r="13" spans="2:17" x14ac:dyDescent="0.2">
      <c r="B13" s="98"/>
      <c r="C13" s="97"/>
      <c r="D13" s="99"/>
      <c r="E13" s="99"/>
      <c r="F13" s="99"/>
      <c r="G13" s="99"/>
      <c r="H13" s="99"/>
      <c r="I13" s="97"/>
      <c r="J13" s="97"/>
      <c r="K13" s="97"/>
      <c r="L13" s="97"/>
      <c r="M13" s="97"/>
      <c r="N13" s="97"/>
      <c r="O13" s="97"/>
      <c r="P13" s="97"/>
      <c r="Q13" s="16" t="s">
        <v>58</v>
      </c>
    </row>
    <row r="14" spans="2:17" x14ac:dyDescent="0.2">
      <c r="B14" s="98"/>
      <c r="C14" s="97"/>
      <c r="D14" s="99"/>
      <c r="E14" s="99"/>
      <c r="F14" s="99"/>
      <c r="G14" s="99"/>
      <c r="H14" s="99"/>
      <c r="I14" s="97"/>
      <c r="J14" s="97"/>
      <c r="K14" s="97"/>
      <c r="L14" s="97"/>
      <c r="M14" s="97"/>
      <c r="N14" s="97"/>
      <c r="O14" s="97"/>
      <c r="P14" s="97"/>
      <c r="Q14" s="16" t="s">
        <v>59</v>
      </c>
    </row>
    <row r="16" spans="2:17" x14ac:dyDescent="0.2">
      <c r="Q16" s="44"/>
    </row>
    <row r="17" spans="2:17" x14ac:dyDescent="0.2">
      <c r="B17" s="118" t="s">
        <v>159</v>
      </c>
      <c r="C17" s="120" t="s">
        <v>206</v>
      </c>
      <c r="D17" s="121" t="s">
        <v>325</v>
      </c>
      <c r="E17" s="121"/>
      <c r="F17" s="121"/>
      <c r="G17" s="121"/>
      <c r="H17" s="121"/>
      <c r="I17" s="120" t="s">
        <v>216</v>
      </c>
      <c r="J17" s="120"/>
      <c r="K17" s="120"/>
      <c r="L17" s="120"/>
      <c r="M17" s="120"/>
      <c r="N17" s="120"/>
      <c r="O17" s="120"/>
      <c r="P17" s="120"/>
      <c r="Q17" s="120"/>
    </row>
    <row r="18" spans="2:17" x14ac:dyDescent="0.2">
      <c r="B18" s="118"/>
      <c r="C18" s="120"/>
      <c r="D18" s="121"/>
      <c r="E18" s="121"/>
      <c r="F18" s="121"/>
      <c r="G18" s="121"/>
      <c r="H18" s="121"/>
      <c r="I18" s="120" t="s">
        <v>217</v>
      </c>
      <c r="J18" s="120"/>
      <c r="K18" s="120"/>
      <c r="L18" s="120"/>
      <c r="M18" s="120" t="s">
        <v>218</v>
      </c>
      <c r="N18" s="120"/>
      <c r="O18" s="120"/>
      <c r="P18" s="120"/>
      <c r="Q18" s="120"/>
    </row>
    <row r="19" spans="2:17" ht="63.75" x14ac:dyDescent="0.2">
      <c r="B19" s="118"/>
      <c r="C19" s="120"/>
      <c r="D19" s="112" t="s">
        <v>67</v>
      </c>
      <c r="E19" s="112" t="s">
        <v>226</v>
      </c>
      <c r="F19" s="112" t="s">
        <v>227</v>
      </c>
      <c r="G19" s="112" t="s">
        <v>228</v>
      </c>
      <c r="H19" s="112" t="s">
        <v>229</v>
      </c>
      <c r="I19" s="111" t="s">
        <v>219</v>
      </c>
      <c r="J19" s="111" t="s">
        <v>220</v>
      </c>
      <c r="K19" s="111" t="s">
        <v>221</v>
      </c>
      <c r="L19" s="111" t="s">
        <v>222</v>
      </c>
      <c r="M19" s="111" t="s">
        <v>219</v>
      </c>
      <c r="N19" s="111" t="s">
        <v>220</v>
      </c>
      <c r="O19" s="111" t="s">
        <v>223</v>
      </c>
      <c r="P19" s="111" t="s">
        <v>224</v>
      </c>
      <c r="Q19" s="111" t="s">
        <v>225</v>
      </c>
    </row>
    <row r="20" spans="2:17" s="42" customFormat="1" x14ac:dyDescent="0.2">
      <c r="B20" s="115"/>
      <c r="C20" s="39" t="s">
        <v>214</v>
      </c>
      <c r="D20" s="41">
        <f>D21+D55</f>
        <v>273.74099999999999</v>
      </c>
      <c r="E20" s="41">
        <f>E21+E55</f>
        <v>8.0569999999999986</v>
      </c>
      <c r="F20" s="41">
        <f>F21+F55</f>
        <v>87.634</v>
      </c>
      <c r="G20" s="41">
        <f>G21+G55</f>
        <v>170.64799999999997</v>
      </c>
      <c r="H20" s="41">
        <f>H21+H55</f>
        <v>7.4019999999999992</v>
      </c>
      <c r="I20" s="39"/>
      <c r="J20" s="39"/>
      <c r="K20" s="39"/>
      <c r="L20" s="39">
        <f>L21</f>
        <v>7.65</v>
      </c>
      <c r="M20" s="39"/>
      <c r="N20" s="39"/>
      <c r="O20" s="39"/>
      <c r="P20" s="39"/>
      <c r="Q20" s="83">
        <f>SUM(Q22:Q51)</f>
        <v>43.204000000000001</v>
      </c>
    </row>
    <row r="21" spans="2:17" s="42" customFormat="1" ht="25.5" x14ac:dyDescent="0.2">
      <c r="B21" s="115" t="s">
        <v>75</v>
      </c>
      <c r="C21" s="43" t="s">
        <v>464</v>
      </c>
      <c r="D21" s="41">
        <f>SUM(D22:D54)</f>
        <v>198.471</v>
      </c>
      <c r="E21" s="41">
        <f>SUM(E22:E54)</f>
        <v>6.5969999999999995</v>
      </c>
      <c r="F21" s="41">
        <f>SUM(F22:F54)</f>
        <v>79.584000000000003</v>
      </c>
      <c r="G21" s="41">
        <f>SUM(G22:G54)</f>
        <v>105.53799999999998</v>
      </c>
      <c r="H21" s="41">
        <f>SUM(H22:H54)</f>
        <v>6.7519999999999998</v>
      </c>
      <c r="I21" s="39"/>
      <c r="J21" s="39"/>
      <c r="K21" s="39"/>
      <c r="L21" s="39">
        <f>SUM(L22:L47)</f>
        <v>7.65</v>
      </c>
      <c r="M21" s="39"/>
      <c r="N21" s="39"/>
      <c r="O21" s="39"/>
      <c r="P21" s="39"/>
      <c r="Q21" s="83">
        <f>SUM(Q22:Q47)</f>
        <v>37.103999999999999</v>
      </c>
    </row>
    <row r="22" spans="2:17" ht="25.5" x14ac:dyDescent="0.2">
      <c r="B22" s="110" t="s">
        <v>71</v>
      </c>
      <c r="C22" s="40" t="s">
        <v>491</v>
      </c>
      <c r="D22" s="112">
        <f>E22+F22+G22+H22</f>
        <v>14.788999999999998</v>
      </c>
      <c r="E22" s="82">
        <v>0.53500000000000003</v>
      </c>
      <c r="F22" s="82">
        <v>6.5419999999999998</v>
      </c>
      <c r="G22" s="82">
        <v>7.3609999999999998</v>
      </c>
      <c r="H22" s="82">
        <v>0.35099999999999998</v>
      </c>
      <c r="I22" s="77"/>
      <c r="J22" s="111"/>
      <c r="K22" s="111"/>
      <c r="L22" s="111"/>
      <c r="M22" s="77" t="s">
        <v>473</v>
      </c>
      <c r="N22" s="111">
        <v>25</v>
      </c>
      <c r="O22" s="111" t="s">
        <v>378</v>
      </c>
      <c r="P22" s="111" t="s">
        <v>379</v>
      </c>
      <c r="Q22" s="109">
        <f>'1.1'!E24</f>
        <v>11.032</v>
      </c>
    </row>
    <row r="23" spans="2:17" x14ac:dyDescent="0.2">
      <c r="B23" s="110" t="s">
        <v>78</v>
      </c>
      <c r="C23" s="45" t="s">
        <v>327</v>
      </c>
      <c r="D23" s="112">
        <f>E23+F23+G23+H23</f>
        <v>4.3</v>
      </c>
      <c r="E23" s="82">
        <v>0.1</v>
      </c>
      <c r="F23" s="82">
        <v>1.085</v>
      </c>
      <c r="G23" s="82">
        <v>2.9</v>
      </c>
      <c r="H23" s="82">
        <v>0.215</v>
      </c>
      <c r="I23" s="77">
        <v>2017</v>
      </c>
      <c r="J23" s="111">
        <v>25</v>
      </c>
      <c r="K23" s="111" t="s">
        <v>381</v>
      </c>
      <c r="L23" s="111">
        <v>0.5</v>
      </c>
      <c r="M23" s="77"/>
      <c r="N23" s="111"/>
      <c r="O23" s="111"/>
      <c r="P23" s="111"/>
      <c r="Q23" s="109"/>
    </row>
    <row r="24" spans="2:17" ht="25.5" x14ac:dyDescent="0.2">
      <c r="B24" s="110" t="s">
        <v>80</v>
      </c>
      <c r="C24" s="40" t="s">
        <v>492</v>
      </c>
      <c r="D24" s="112">
        <f t="shared" ref="D24:D55" si="0">E24+F24+G24+H24</f>
        <v>13.074</v>
      </c>
      <c r="E24" s="82">
        <v>0.436</v>
      </c>
      <c r="F24" s="82">
        <v>5.7519999999999998</v>
      </c>
      <c r="G24" s="82">
        <v>6.55</v>
      </c>
      <c r="H24" s="82">
        <v>0.33600000000000002</v>
      </c>
      <c r="I24" s="77"/>
      <c r="J24" s="111"/>
      <c r="K24" s="111"/>
      <c r="L24" s="111"/>
      <c r="M24" s="77" t="s">
        <v>474</v>
      </c>
      <c r="N24" s="111">
        <v>25</v>
      </c>
      <c r="O24" s="111"/>
      <c r="P24" s="111" t="s">
        <v>475</v>
      </c>
      <c r="Q24" s="109">
        <f>'1.1'!E26</f>
        <v>3.472</v>
      </c>
    </row>
    <row r="25" spans="2:17" x14ac:dyDescent="0.2">
      <c r="B25" s="110" t="s">
        <v>183</v>
      </c>
      <c r="C25" s="40" t="s">
        <v>454</v>
      </c>
      <c r="D25" s="112">
        <f t="shared" si="0"/>
        <v>2.8</v>
      </c>
      <c r="E25" s="82">
        <v>0.2</v>
      </c>
      <c r="F25" s="82">
        <v>1.1439999999999999</v>
      </c>
      <c r="G25" s="82">
        <v>1.4</v>
      </c>
      <c r="H25" s="82">
        <v>5.6000000000000001E-2</v>
      </c>
      <c r="I25" s="77"/>
      <c r="J25" s="111"/>
      <c r="K25" s="111"/>
      <c r="L25" s="111"/>
      <c r="M25" s="77">
        <v>2020</v>
      </c>
      <c r="N25" s="111">
        <v>25</v>
      </c>
      <c r="O25" s="111" t="s">
        <v>378</v>
      </c>
      <c r="P25" s="111" t="s">
        <v>379</v>
      </c>
      <c r="Q25" s="109">
        <f>'1.1'!E27</f>
        <v>1.6</v>
      </c>
    </row>
    <row r="26" spans="2:17" x14ac:dyDescent="0.2">
      <c r="B26" s="110" t="s">
        <v>187</v>
      </c>
      <c r="C26" s="40" t="s">
        <v>332</v>
      </c>
      <c r="D26" s="112">
        <f t="shared" si="0"/>
        <v>4.1500000000000004</v>
      </c>
      <c r="E26" s="82">
        <v>0.1</v>
      </c>
      <c r="F26" s="82">
        <v>1.897</v>
      </c>
      <c r="G26" s="82">
        <v>1.9019999999999999</v>
      </c>
      <c r="H26" s="82">
        <v>0.251</v>
      </c>
      <c r="I26" s="77"/>
      <c r="J26" s="111"/>
      <c r="K26" s="111"/>
      <c r="L26" s="111"/>
      <c r="M26" s="77">
        <v>2018</v>
      </c>
      <c r="N26" s="111">
        <v>25</v>
      </c>
      <c r="O26" s="111"/>
      <c r="P26" s="111" t="s">
        <v>475</v>
      </c>
      <c r="Q26" s="109">
        <f>'1.1'!E28</f>
        <v>1.3</v>
      </c>
    </row>
    <row r="27" spans="2:17" ht="25.5" x14ac:dyDescent="0.2">
      <c r="B27" s="110" t="s">
        <v>347</v>
      </c>
      <c r="C27" s="40" t="s">
        <v>333</v>
      </c>
      <c r="D27" s="112">
        <f t="shared" si="0"/>
        <v>1.49</v>
      </c>
      <c r="E27" s="82">
        <v>0.1</v>
      </c>
      <c r="F27" s="82">
        <v>0.63400000000000001</v>
      </c>
      <c r="G27" s="82">
        <v>0.73</v>
      </c>
      <c r="H27" s="82">
        <v>2.5999999999999999E-2</v>
      </c>
      <c r="I27" s="77">
        <v>2018</v>
      </c>
      <c r="J27" s="111">
        <v>25</v>
      </c>
      <c r="K27" s="111" t="s">
        <v>476</v>
      </c>
      <c r="L27" s="111">
        <v>0.4</v>
      </c>
      <c r="M27" s="77"/>
      <c r="N27" s="111"/>
      <c r="O27" s="111"/>
      <c r="P27" s="111"/>
      <c r="Q27" s="109"/>
    </row>
    <row r="28" spans="2:17" x14ac:dyDescent="0.2">
      <c r="B28" s="110" t="s">
        <v>348</v>
      </c>
      <c r="C28" s="40" t="s">
        <v>458</v>
      </c>
      <c r="D28" s="112">
        <f t="shared" si="0"/>
        <v>0.65000000000000013</v>
      </c>
      <c r="E28" s="82">
        <v>0.05</v>
      </c>
      <c r="F28" s="82">
        <v>0.22500000000000001</v>
      </c>
      <c r="G28" s="82">
        <v>0.32500000000000001</v>
      </c>
      <c r="H28" s="82">
        <v>0.05</v>
      </c>
      <c r="I28" s="77"/>
      <c r="J28" s="111"/>
      <c r="K28" s="111"/>
      <c r="L28" s="111"/>
      <c r="M28" s="77">
        <v>2017</v>
      </c>
      <c r="N28" s="111">
        <v>25</v>
      </c>
      <c r="O28" s="111" t="s">
        <v>378</v>
      </c>
      <c r="P28" s="111" t="s">
        <v>477</v>
      </c>
      <c r="Q28" s="109">
        <f>'1.1'!E30</f>
        <v>0.4</v>
      </c>
    </row>
    <row r="29" spans="2:17" x14ac:dyDescent="0.2">
      <c r="B29" s="110" t="s">
        <v>349</v>
      </c>
      <c r="C29" s="40" t="s">
        <v>334</v>
      </c>
      <c r="D29" s="112">
        <f t="shared" si="0"/>
        <v>0.93500000000000005</v>
      </c>
      <c r="E29" s="116">
        <v>0.02</v>
      </c>
      <c r="F29" s="116">
        <v>0.46500000000000002</v>
      </c>
      <c r="G29" s="116">
        <v>0.4</v>
      </c>
      <c r="H29" s="116">
        <v>0.05</v>
      </c>
      <c r="I29" s="77"/>
      <c r="J29" s="111"/>
      <c r="K29" s="111"/>
      <c r="L29" s="111"/>
      <c r="M29" s="77">
        <v>2018</v>
      </c>
      <c r="N29" s="111">
        <v>25</v>
      </c>
      <c r="O29" s="111"/>
      <c r="P29" s="111" t="s">
        <v>475</v>
      </c>
      <c r="Q29" s="109">
        <f>'1.1'!E31</f>
        <v>0.35</v>
      </c>
    </row>
    <row r="30" spans="2:17" x14ac:dyDescent="0.2">
      <c r="B30" s="110" t="s">
        <v>350</v>
      </c>
      <c r="C30" s="40" t="s">
        <v>459</v>
      </c>
      <c r="D30" s="112">
        <f t="shared" si="0"/>
        <v>1.7670000000000001</v>
      </c>
      <c r="E30" s="82">
        <v>0.1</v>
      </c>
      <c r="F30" s="82">
        <v>0.73299999999999998</v>
      </c>
      <c r="G30" s="82">
        <v>0.88400000000000001</v>
      </c>
      <c r="H30" s="82">
        <v>0.05</v>
      </c>
      <c r="I30" s="77"/>
      <c r="J30" s="111"/>
      <c r="K30" s="111"/>
      <c r="L30" s="111"/>
      <c r="M30" s="77">
        <v>2017</v>
      </c>
      <c r="N30" s="111">
        <v>25</v>
      </c>
      <c r="O30" s="111"/>
      <c r="P30" s="77" t="s">
        <v>380</v>
      </c>
      <c r="Q30" s="109">
        <f>'1.1'!E32</f>
        <v>1</v>
      </c>
    </row>
    <row r="31" spans="2:17" x14ac:dyDescent="0.2">
      <c r="B31" s="110" t="s">
        <v>351</v>
      </c>
      <c r="C31" s="40" t="s">
        <v>460</v>
      </c>
      <c r="D31" s="112">
        <f t="shared" si="0"/>
        <v>3.48</v>
      </c>
      <c r="E31" s="82">
        <v>0.09</v>
      </c>
      <c r="F31" s="82">
        <v>1.24</v>
      </c>
      <c r="G31" s="82">
        <v>2.1</v>
      </c>
      <c r="H31" s="82">
        <v>0.05</v>
      </c>
      <c r="I31" s="77">
        <v>2018</v>
      </c>
      <c r="J31" s="111">
        <v>25</v>
      </c>
      <c r="K31" s="111" t="s">
        <v>381</v>
      </c>
      <c r="L31" s="111">
        <v>0.8</v>
      </c>
      <c r="M31" s="77"/>
      <c r="N31" s="111"/>
      <c r="O31" s="111"/>
      <c r="P31" s="77"/>
      <c r="Q31" s="109"/>
    </row>
    <row r="32" spans="2:17" x14ac:dyDescent="0.2">
      <c r="B32" s="110" t="s">
        <v>352</v>
      </c>
      <c r="C32" s="40" t="s">
        <v>415</v>
      </c>
      <c r="D32" s="112">
        <f t="shared" si="0"/>
        <v>5.9169999999999998</v>
      </c>
      <c r="E32" s="82">
        <v>0.2</v>
      </c>
      <c r="F32" s="82">
        <v>1.417</v>
      </c>
      <c r="G32" s="82">
        <v>4.2</v>
      </c>
      <c r="H32" s="82">
        <v>0.1</v>
      </c>
      <c r="I32" s="77">
        <v>2019</v>
      </c>
      <c r="J32" s="111">
        <v>25</v>
      </c>
      <c r="K32" s="111" t="s">
        <v>381</v>
      </c>
      <c r="L32" s="111">
        <v>0.8</v>
      </c>
      <c r="M32" s="77"/>
      <c r="N32" s="111"/>
      <c r="O32" s="111"/>
      <c r="P32" s="77"/>
      <c r="Q32" s="109"/>
    </row>
    <row r="33" spans="2:17" x14ac:dyDescent="0.2">
      <c r="B33" s="110" t="s">
        <v>353</v>
      </c>
      <c r="C33" s="40" t="s">
        <v>383</v>
      </c>
      <c r="D33" s="112">
        <f t="shared" si="0"/>
        <v>0.63200000000000012</v>
      </c>
      <c r="E33" s="81">
        <v>0.1</v>
      </c>
      <c r="F33" s="81">
        <v>0.182</v>
      </c>
      <c r="G33" s="81">
        <v>0.3</v>
      </c>
      <c r="H33" s="81">
        <v>0.05</v>
      </c>
      <c r="I33" s="111">
        <v>2020</v>
      </c>
      <c r="J33" s="111">
        <v>25</v>
      </c>
      <c r="K33" s="111" t="s">
        <v>476</v>
      </c>
      <c r="L33" s="111">
        <v>0.4</v>
      </c>
      <c r="M33" s="111"/>
      <c r="N33" s="111"/>
      <c r="O33" s="111"/>
      <c r="P33" s="111"/>
      <c r="Q33" s="109"/>
    </row>
    <row r="34" spans="2:17" x14ac:dyDescent="0.2">
      <c r="B34" s="110" t="s">
        <v>354</v>
      </c>
      <c r="C34" s="40" t="s">
        <v>520</v>
      </c>
      <c r="D34" s="112">
        <f t="shared" si="0"/>
        <v>2.1319999999999997</v>
      </c>
      <c r="E34" s="81">
        <v>0.1</v>
      </c>
      <c r="F34" s="81">
        <v>0.94099999999999995</v>
      </c>
      <c r="G34" s="81">
        <v>1.0409999999999999</v>
      </c>
      <c r="H34" s="81">
        <v>0.05</v>
      </c>
      <c r="I34" s="111"/>
      <c r="J34" s="111"/>
      <c r="K34" s="111"/>
      <c r="L34" s="111"/>
      <c r="M34" s="111">
        <v>2018</v>
      </c>
      <c r="N34" s="111">
        <v>25</v>
      </c>
      <c r="O34" s="111"/>
      <c r="P34" s="77" t="s">
        <v>475</v>
      </c>
      <c r="Q34" s="109">
        <f>'1.1'!E36</f>
        <v>0.65</v>
      </c>
    </row>
    <row r="35" spans="2:17" ht="25.5" x14ac:dyDescent="0.2">
      <c r="B35" s="110" t="s">
        <v>355</v>
      </c>
      <c r="C35" s="40" t="s">
        <v>336</v>
      </c>
      <c r="D35" s="112">
        <f t="shared" si="0"/>
        <v>1.7730000000000001</v>
      </c>
      <c r="E35" s="81">
        <v>0.02</v>
      </c>
      <c r="F35" s="81">
        <v>1.0680000000000001</v>
      </c>
      <c r="G35" s="81">
        <v>0.623</v>
      </c>
      <c r="H35" s="81">
        <v>6.2E-2</v>
      </c>
      <c r="I35" s="111"/>
      <c r="J35" s="111"/>
      <c r="K35" s="111"/>
      <c r="L35" s="111"/>
      <c r="M35" s="111">
        <v>2018</v>
      </c>
      <c r="N35" s="111">
        <v>25</v>
      </c>
      <c r="O35" s="111" t="s">
        <v>378</v>
      </c>
      <c r="P35" s="111" t="s">
        <v>477</v>
      </c>
      <c r="Q35" s="109">
        <f>'1.1'!E37</f>
        <v>3.1</v>
      </c>
    </row>
    <row r="36" spans="2:17" ht="25.5" x14ac:dyDescent="0.2">
      <c r="B36" s="110" t="s">
        <v>356</v>
      </c>
      <c r="C36" s="40" t="s">
        <v>490</v>
      </c>
      <c r="D36" s="112">
        <f t="shared" si="0"/>
        <v>4.3559999999999999</v>
      </c>
      <c r="E36" s="112">
        <v>0.02</v>
      </c>
      <c r="F36" s="112">
        <v>1.9059999999999999</v>
      </c>
      <c r="G36" s="112">
        <v>2.33</v>
      </c>
      <c r="H36" s="112">
        <v>0.1</v>
      </c>
      <c r="I36" s="111">
        <v>2018</v>
      </c>
      <c r="J36" s="111">
        <v>25</v>
      </c>
      <c r="K36" s="111" t="s">
        <v>381</v>
      </c>
      <c r="L36" s="111">
        <v>0.8</v>
      </c>
      <c r="M36" s="111">
        <v>2018</v>
      </c>
      <c r="N36" s="111">
        <v>25</v>
      </c>
      <c r="O36" s="111" t="s">
        <v>378</v>
      </c>
      <c r="P36" s="111" t="s">
        <v>479</v>
      </c>
      <c r="Q36" s="109">
        <f>'1.1'!E38</f>
        <v>1.3</v>
      </c>
    </row>
    <row r="37" spans="2:17" x14ac:dyDescent="0.2">
      <c r="B37" s="110" t="s">
        <v>357</v>
      </c>
      <c r="C37" s="40" t="s">
        <v>451</v>
      </c>
      <c r="D37" s="112">
        <f t="shared" si="0"/>
        <v>4.4449999999999994</v>
      </c>
      <c r="E37" s="81">
        <v>0.2</v>
      </c>
      <c r="F37" s="81">
        <v>1.2450000000000001</v>
      </c>
      <c r="G37" s="81">
        <v>2.9</v>
      </c>
      <c r="H37" s="81">
        <v>0.1</v>
      </c>
      <c r="I37" s="111">
        <v>2020</v>
      </c>
      <c r="J37" s="111">
        <v>25</v>
      </c>
      <c r="K37" s="111"/>
      <c r="L37" s="111"/>
      <c r="M37" s="111"/>
      <c r="N37" s="111"/>
      <c r="O37" s="111"/>
      <c r="P37" s="77"/>
      <c r="Q37" s="109"/>
    </row>
    <row r="38" spans="2:17" x14ac:dyDescent="0.2">
      <c r="B38" s="110" t="s">
        <v>358</v>
      </c>
      <c r="C38" s="40" t="s">
        <v>337</v>
      </c>
      <c r="D38" s="112">
        <f t="shared" si="0"/>
        <v>4.2329999999999997</v>
      </c>
      <c r="E38" s="81">
        <v>0.2</v>
      </c>
      <c r="F38" s="81">
        <v>1.2330000000000001</v>
      </c>
      <c r="G38" s="81">
        <v>2.7</v>
      </c>
      <c r="H38" s="81">
        <v>0.1</v>
      </c>
      <c r="I38" s="111">
        <v>2019</v>
      </c>
      <c r="J38" s="111">
        <v>25</v>
      </c>
      <c r="K38" s="111"/>
      <c r="L38" s="111"/>
      <c r="M38" s="111"/>
      <c r="N38" s="111"/>
      <c r="O38" s="111"/>
      <c r="P38" s="111"/>
      <c r="Q38" s="109"/>
    </row>
    <row r="39" spans="2:17" x14ac:dyDescent="0.2">
      <c r="B39" s="110" t="s">
        <v>359</v>
      </c>
      <c r="C39" s="40" t="s">
        <v>517</v>
      </c>
      <c r="D39" s="112">
        <f t="shared" si="0"/>
        <v>5.6609999999999996</v>
      </c>
      <c r="E39" s="81">
        <v>0.1</v>
      </c>
      <c r="F39" s="81">
        <v>1.661</v>
      </c>
      <c r="G39" s="81">
        <v>3.8</v>
      </c>
      <c r="H39" s="81">
        <v>0.1</v>
      </c>
      <c r="I39" s="111">
        <v>2020</v>
      </c>
      <c r="J39" s="111">
        <v>25</v>
      </c>
      <c r="K39" s="111" t="s">
        <v>381</v>
      </c>
      <c r="L39" s="111">
        <v>3.2</v>
      </c>
      <c r="M39" s="111"/>
      <c r="N39" s="111"/>
      <c r="O39" s="111"/>
      <c r="P39" s="111"/>
      <c r="Q39" s="109"/>
    </row>
    <row r="40" spans="2:17" x14ac:dyDescent="0.2">
      <c r="B40" s="110" t="s">
        <v>360</v>
      </c>
      <c r="C40" s="40" t="s">
        <v>338</v>
      </c>
      <c r="D40" s="112">
        <f t="shared" si="0"/>
        <v>5.3999999999999995</v>
      </c>
      <c r="E40" s="81">
        <v>0.5</v>
      </c>
      <c r="F40" s="81">
        <v>1.4</v>
      </c>
      <c r="G40" s="81">
        <v>3.3</v>
      </c>
      <c r="H40" s="81">
        <v>0.2</v>
      </c>
      <c r="I40" s="111">
        <v>2020</v>
      </c>
      <c r="J40" s="111"/>
      <c r="K40" s="111"/>
      <c r="L40" s="111"/>
      <c r="M40" s="111"/>
      <c r="N40" s="111"/>
      <c r="O40" s="111"/>
      <c r="P40" s="111"/>
      <c r="Q40" s="109"/>
    </row>
    <row r="41" spans="2:17" x14ac:dyDescent="0.2">
      <c r="B41" s="110" t="s">
        <v>361</v>
      </c>
      <c r="C41" s="40" t="s">
        <v>521</v>
      </c>
      <c r="D41" s="112">
        <f t="shared" si="0"/>
        <v>3.41</v>
      </c>
      <c r="E41" s="81">
        <v>0.1</v>
      </c>
      <c r="F41" s="81">
        <v>1.5549999999999999</v>
      </c>
      <c r="G41" s="81">
        <v>1.7050000000000001</v>
      </c>
      <c r="H41" s="81">
        <v>0.05</v>
      </c>
      <c r="I41" s="111"/>
      <c r="J41" s="111"/>
      <c r="K41" s="111"/>
      <c r="L41" s="111"/>
      <c r="M41" s="111">
        <v>2018</v>
      </c>
      <c r="N41" s="111">
        <v>25</v>
      </c>
      <c r="O41" s="111" t="s">
        <v>378</v>
      </c>
      <c r="P41" s="77" t="s">
        <v>477</v>
      </c>
      <c r="Q41" s="109">
        <f>'1.1'!E43</f>
        <v>2.4</v>
      </c>
    </row>
    <row r="42" spans="2:17" x14ac:dyDescent="0.2">
      <c r="B42" s="110" t="s">
        <v>362</v>
      </c>
      <c r="C42" s="40" t="s">
        <v>339</v>
      </c>
      <c r="D42" s="112">
        <f t="shared" si="0"/>
        <v>6.4669999999999996</v>
      </c>
      <c r="E42" s="81">
        <v>0.13</v>
      </c>
      <c r="F42" s="81">
        <v>1.4</v>
      </c>
      <c r="G42" s="81">
        <v>4.8869999999999996</v>
      </c>
      <c r="H42" s="81">
        <v>0.05</v>
      </c>
      <c r="I42" s="111">
        <v>2019</v>
      </c>
      <c r="J42" s="111"/>
      <c r="K42" s="111"/>
      <c r="L42" s="111"/>
      <c r="M42" s="111"/>
      <c r="N42" s="111"/>
      <c r="O42" s="111"/>
      <c r="P42" s="111"/>
      <c r="Q42" s="109"/>
    </row>
    <row r="43" spans="2:17" ht="25.5" x14ac:dyDescent="0.2">
      <c r="B43" s="110" t="s">
        <v>363</v>
      </c>
      <c r="C43" s="40" t="s">
        <v>340</v>
      </c>
      <c r="D43" s="112">
        <f>E43+F43+G43+H43</f>
        <v>6.2550000000000008</v>
      </c>
      <c r="E43" s="105">
        <v>0.31</v>
      </c>
      <c r="F43" s="105">
        <v>2.3170000000000002</v>
      </c>
      <c r="G43" s="105">
        <v>3.1280000000000001</v>
      </c>
      <c r="H43" s="105">
        <v>0.5</v>
      </c>
      <c r="I43" s="111"/>
      <c r="J43" s="111"/>
      <c r="K43" s="111"/>
      <c r="L43" s="111"/>
      <c r="M43" s="111" t="s">
        <v>480</v>
      </c>
      <c r="N43" s="111">
        <v>25</v>
      </c>
      <c r="O43" s="111" t="s">
        <v>481</v>
      </c>
      <c r="P43" s="111" t="s">
        <v>380</v>
      </c>
      <c r="Q43" s="109">
        <f>'1.1'!E45</f>
        <v>3</v>
      </c>
    </row>
    <row r="44" spans="2:17" x14ac:dyDescent="0.2">
      <c r="B44" s="110" t="s">
        <v>364</v>
      </c>
      <c r="C44" s="40" t="s">
        <v>341</v>
      </c>
      <c r="D44" s="112">
        <f t="shared" si="0"/>
        <v>9.2119999999999997</v>
      </c>
      <c r="E44" s="81">
        <v>0.1</v>
      </c>
      <c r="F44" s="81">
        <v>4.2279999999999998</v>
      </c>
      <c r="G44" s="81">
        <v>3.7040000000000002</v>
      </c>
      <c r="H44" s="81">
        <v>1.18</v>
      </c>
      <c r="I44" s="111"/>
      <c r="J44" s="111"/>
      <c r="K44" s="111"/>
      <c r="L44" s="111"/>
      <c r="M44" s="111">
        <v>2020</v>
      </c>
      <c r="N44" s="111">
        <v>25</v>
      </c>
      <c r="O44" s="111" t="s">
        <v>378</v>
      </c>
      <c r="P44" s="111" t="s">
        <v>380</v>
      </c>
      <c r="Q44" s="109">
        <f>'1.1'!E46</f>
        <v>5.5</v>
      </c>
    </row>
    <row r="45" spans="2:17" x14ac:dyDescent="0.2">
      <c r="B45" s="110" t="s">
        <v>365</v>
      </c>
      <c r="C45" s="40" t="s">
        <v>342</v>
      </c>
      <c r="D45" s="112">
        <f t="shared" si="0"/>
        <v>2.1589999999999998</v>
      </c>
      <c r="E45" s="81">
        <v>0.1</v>
      </c>
      <c r="F45" s="81">
        <v>0.60899999999999999</v>
      </c>
      <c r="G45" s="81">
        <v>1.4</v>
      </c>
      <c r="H45" s="81">
        <v>0.05</v>
      </c>
      <c r="I45" s="111">
        <v>2020</v>
      </c>
      <c r="J45" s="111">
        <v>25</v>
      </c>
      <c r="K45" s="111" t="s">
        <v>381</v>
      </c>
      <c r="L45" s="111">
        <v>0.5</v>
      </c>
      <c r="M45" s="111"/>
      <c r="N45" s="111"/>
      <c r="O45" s="111"/>
      <c r="P45" s="111"/>
      <c r="Q45" s="109"/>
    </row>
    <row r="46" spans="2:17" x14ac:dyDescent="0.2">
      <c r="B46" s="110" t="s">
        <v>366</v>
      </c>
      <c r="C46" s="40" t="s">
        <v>343</v>
      </c>
      <c r="D46" s="112">
        <f t="shared" si="0"/>
        <v>2</v>
      </c>
      <c r="E46" s="81">
        <v>0.1</v>
      </c>
      <c r="F46" s="81">
        <v>0.8</v>
      </c>
      <c r="G46" s="81">
        <v>1.05</v>
      </c>
      <c r="H46" s="81">
        <v>0.05</v>
      </c>
      <c r="I46" s="111"/>
      <c r="J46" s="111"/>
      <c r="K46" s="111"/>
      <c r="L46" s="111"/>
      <c r="M46" s="111">
        <v>2020</v>
      </c>
      <c r="N46" s="111">
        <v>25</v>
      </c>
      <c r="O46" s="111" t="s">
        <v>378</v>
      </c>
      <c r="P46" s="111" t="s">
        <v>380</v>
      </c>
      <c r="Q46" s="109">
        <f>'1.1'!E48</f>
        <v>1.2</v>
      </c>
    </row>
    <row r="47" spans="2:17" ht="12" customHeight="1" x14ac:dyDescent="0.2">
      <c r="B47" s="110" t="s">
        <v>367</v>
      </c>
      <c r="C47" s="40" t="s">
        <v>462</v>
      </c>
      <c r="D47" s="112">
        <f t="shared" si="0"/>
        <v>2.3939999999999997</v>
      </c>
      <c r="E47" s="105">
        <v>0.1</v>
      </c>
      <c r="F47" s="105">
        <v>0.84399999999999997</v>
      </c>
      <c r="G47" s="105">
        <v>1.4</v>
      </c>
      <c r="H47" s="105">
        <v>0.05</v>
      </c>
      <c r="I47" s="111">
        <v>2019</v>
      </c>
      <c r="J47" s="111">
        <v>25</v>
      </c>
      <c r="K47" s="111" t="s">
        <v>476</v>
      </c>
      <c r="L47" s="111">
        <v>0.25</v>
      </c>
      <c r="M47" s="111">
        <v>2019</v>
      </c>
      <c r="N47" s="111">
        <v>25</v>
      </c>
      <c r="O47" s="111" t="s">
        <v>378</v>
      </c>
      <c r="P47" s="111" t="s">
        <v>380</v>
      </c>
      <c r="Q47" s="109">
        <f>'1.1'!E49</f>
        <v>0.8</v>
      </c>
    </row>
    <row r="48" spans="2:17" ht="51" x14ac:dyDescent="0.2">
      <c r="B48" s="110" t="s">
        <v>368</v>
      </c>
      <c r="C48" s="40" t="s">
        <v>522</v>
      </c>
      <c r="D48" s="112">
        <f t="shared" si="0"/>
        <v>1.3109999999999999</v>
      </c>
      <c r="E48" s="105">
        <v>0</v>
      </c>
      <c r="F48" s="105">
        <v>1.3109999999999999</v>
      </c>
      <c r="G48" s="105">
        <v>0</v>
      </c>
      <c r="H48" s="105">
        <v>0</v>
      </c>
      <c r="I48" s="111"/>
      <c r="J48" s="111"/>
      <c r="K48" s="111"/>
      <c r="L48" s="111"/>
      <c r="M48" s="111">
        <v>2016</v>
      </c>
      <c r="N48" s="111">
        <v>25</v>
      </c>
      <c r="O48" s="111" t="s">
        <v>378</v>
      </c>
      <c r="P48" s="111" t="s">
        <v>523</v>
      </c>
      <c r="Q48" s="109">
        <f>'1.1'!E50</f>
        <v>6.1</v>
      </c>
    </row>
    <row r="49" spans="2:17" ht="25.5" x14ac:dyDescent="0.2">
      <c r="B49" s="110" t="s">
        <v>369</v>
      </c>
      <c r="C49" s="40" t="s">
        <v>421</v>
      </c>
      <c r="D49" s="112">
        <f t="shared" si="0"/>
        <v>44.582999999999998</v>
      </c>
      <c r="E49" s="81">
        <v>0.7</v>
      </c>
      <c r="F49" s="81">
        <f>20.794-1.311</f>
        <v>19.483000000000001</v>
      </c>
      <c r="G49" s="81">
        <v>23.6</v>
      </c>
      <c r="H49" s="81">
        <v>0.8</v>
      </c>
      <c r="I49" s="111"/>
      <c r="J49" s="111"/>
      <c r="K49" s="111"/>
      <c r="L49" s="111"/>
      <c r="M49" s="111" t="s">
        <v>422</v>
      </c>
      <c r="N49" s="111">
        <v>25</v>
      </c>
      <c r="O49" s="111"/>
      <c r="P49" s="111"/>
      <c r="Q49" s="109"/>
    </row>
    <row r="50" spans="2:17" ht="38.25" x14ac:dyDescent="0.2">
      <c r="B50" s="110" t="s">
        <v>370</v>
      </c>
      <c r="C50" s="40" t="s">
        <v>447</v>
      </c>
      <c r="D50" s="112">
        <f t="shared" si="0"/>
        <v>2.3000000000000003</v>
      </c>
      <c r="E50" s="81">
        <v>0.3</v>
      </c>
      <c r="F50" s="81">
        <v>0.8</v>
      </c>
      <c r="G50" s="81">
        <v>1.1000000000000001</v>
      </c>
      <c r="H50" s="81">
        <v>0.1</v>
      </c>
      <c r="I50" s="111"/>
      <c r="J50" s="111"/>
      <c r="K50" s="111"/>
      <c r="L50" s="111"/>
      <c r="M50" s="111">
        <v>2020</v>
      </c>
      <c r="N50" s="111">
        <v>25</v>
      </c>
      <c r="O50" s="111"/>
      <c r="P50" s="111"/>
      <c r="Q50" s="109"/>
    </row>
    <row r="51" spans="2:17" ht="25.5" x14ac:dyDescent="0.2">
      <c r="B51" s="110" t="s">
        <v>371</v>
      </c>
      <c r="C51" s="40" t="s">
        <v>450</v>
      </c>
      <c r="D51" s="112">
        <f t="shared" si="0"/>
        <v>14.954000000000001</v>
      </c>
      <c r="E51" s="81">
        <v>0.629</v>
      </c>
      <c r="F51" s="81">
        <v>5.88</v>
      </c>
      <c r="G51" s="81">
        <v>7.62</v>
      </c>
      <c r="H51" s="81">
        <v>0.82499999999999996</v>
      </c>
      <c r="I51" s="111"/>
      <c r="J51" s="111"/>
      <c r="K51" s="111"/>
      <c r="L51" s="111"/>
      <c r="M51" s="111" t="s">
        <v>524</v>
      </c>
      <c r="N51" s="111">
        <v>25</v>
      </c>
      <c r="O51" s="111"/>
      <c r="P51" s="111"/>
      <c r="Q51" s="109"/>
    </row>
    <row r="52" spans="2:17" ht="25.5" x14ac:dyDescent="0.2">
      <c r="B52" s="110" t="s">
        <v>420</v>
      </c>
      <c r="C52" s="40" t="s">
        <v>489</v>
      </c>
      <c r="D52" s="112">
        <f t="shared" si="0"/>
        <v>9.7420000000000009</v>
      </c>
      <c r="E52" s="81">
        <v>0.45700000000000002</v>
      </c>
      <c r="F52" s="81">
        <v>4.3109999999999999</v>
      </c>
      <c r="G52" s="81">
        <v>4.4740000000000002</v>
      </c>
      <c r="H52" s="81">
        <v>0.5</v>
      </c>
      <c r="I52" s="111"/>
      <c r="J52" s="111"/>
      <c r="K52" s="111"/>
      <c r="L52" s="111"/>
      <c r="M52" s="111" t="s">
        <v>524</v>
      </c>
      <c r="N52" s="111">
        <v>25</v>
      </c>
      <c r="O52" s="111"/>
      <c r="P52" s="111"/>
      <c r="Q52" s="109"/>
    </row>
    <row r="53" spans="2:17" ht="25.5" x14ac:dyDescent="0.2">
      <c r="B53" s="110" t="s">
        <v>511</v>
      </c>
      <c r="C53" s="40" t="s">
        <v>463</v>
      </c>
      <c r="D53" s="112">
        <f t="shared" si="0"/>
        <v>1.2000000000000002</v>
      </c>
      <c r="E53" s="81">
        <v>0.1</v>
      </c>
      <c r="F53" s="81">
        <v>0.4</v>
      </c>
      <c r="G53" s="81">
        <v>0.6</v>
      </c>
      <c r="H53" s="81">
        <v>0.1</v>
      </c>
      <c r="I53" s="111"/>
      <c r="J53" s="111"/>
      <c r="K53" s="111"/>
      <c r="L53" s="111"/>
      <c r="M53" s="111">
        <v>2019</v>
      </c>
      <c r="N53" s="111">
        <v>25</v>
      </c>
      <c r="O53" s="111"/>
      <c r="P53" s="111"/>
      <c r="Q53" s="109"/>
    </row>
    <row r="54" spans="2:17" ht="38.25" x14ac:dyDescent="0.2">
      <c r="B54" s="110" t="s">
        <v>518</v>
      </c>
      <c r="C54" s="40" t="s">
        <v>512</v>
      </c>
      <c r="D54" s="112">
        <f t="shared" si="0"/>
        <v>10.5</v>
      </c>
      <c r="E54" s="81">
        <v>0.3</v>
      </c>
      <c r="F54" s="81">
        <v>4.8760000000000003</v>
      </c>
      <c r="G54" s="81">
        <v>5.1239999999999997</v>
      </c>
      <c r="H54" s="81">
        <v>0.2</v>
      </c>
      <c r="I54" s="111"/>
      <c r="J54" s="111"/>
      <c r="K54" s="111"/>
      <c r="L54" s="111"/>
      <c r="M54" s="111">
        <v>2019</v>
      </c>
      <c r="N54" s="111">
        <v>25</v>
      </c>
      <c r="O54" s="111"/>
      <c r="P54" s="111"/>
      <c r="Q54" s="109"/>
    </row>
    <row r="55" spans="2:17" s="42" customFormat="1" x14ac:dyDescent="0.2">
      <c r="B55" s="115" t="s">
        <v>82</v>
      </c>
      <c r="C55" s="43" t="s">
        <v>318</v>
      </c>
      <c r="D55" s="41">
        <f t="shared" si="0"/>
        <v>75.27000000000001</v>
      </c>
      <c r="E55" s="106">
        <f>SUM(E56:E66)</f>
        <v>1.46</v>
      </c>
      <c r="F55" s="106">
        <f t="shared" ref="F55:H55" si="1">SUM(F56:F66)</f>
        <v>8.0499999999999989</v>
      </c>
      <c r="G55" s="106">
        <f t="shared" si="1"/>
        <v>65.11</v>
      </c>
      <c r="H55" s="106">
        <f t="shared" si="1"/>
        <v>0.64999999999999991</v>
      </c>
      <c r="I55" s="39"/>
      <c r="J55" s="39"/>
      <c r="K55" s="39"/>
      <c r="L55" s="39"/>
      <c r="M55" s="39"/>
      <c r="N55" s="39"/>
      <c r="O55" s="39"/>
      <c r="P55" s="39"/>
      <c r="Q55" s="83"/>
    </row>
    <row r="56" spans="2:17" s="42" customFormat="1" ht="25.5" x14ac:dyDescent="0.2">
      <c r="B56" s="110" t="s">
        <v>105</v>
      </c>
      <c r="C56" s="40" t="s">
        <v>384</v>
      </c>
      <c r="D56" s="112">
        <f>E56+F56+G56+H56</f>
        <v>7.5409999999999995</v>
      </c>
      <c r="E56" s="112">
        <v>0.28999999999999998</v>
      </c>
      <c r="F56" s="112">
        <v>2.0099999999999998</v>
      </c>
      <c r="G56" s="112">
        <v>5.141</v>
      </c>
      <c r="H56" s="112">
        <v>0.1</v>
      </c>
      <c r="I56" s="39"/>
      <c r="J56" s="39"/>
      <c r="K56" s="39"/>
      <c r="L56" s="39"/>
      <c r="M56" s="39"/>
      <c r="N56" s="39"/>
      <c r="O56" s="39"/>
      <c r="P56" s="39"/>
      <c r="Q56" s="83"/>
    </row>
    <row r="57" spans="2:17" ht="25.5" x14ac:dyDescent="0.2">
      <c r="B57" s="110" t="s">
        <v>191</v>
      </c>
      <c r="C57" s="40" t="s">
        <v>413</v>
      </c>
      <c r="D57" s="112">
        <f t="shared" ref="D57:D66" si="2">E57+F57+G57+H57</f>
        <v>2.5</v>
      </c>
      <c r="E57" s="81">
        <v>0.4</v>
      </c>
      <c r="F57" s="81">
        <v>0.5</v>
      </c>
      <c r="G57" s="81">
        <v>1.5</v>
      </c>
      <c r="H57" s="81">
        <v>0.1</v>
      </c>
      <c r="I57" s="111"/>
      <c r="J57" s="111"/>
      <c r="K57" s="111"/>
      <c r="L57" s="111"/>
      <c r="M57" s="111"/>
      <c r="N57" s="111"/>
      <c r="O57" s="111"/>
      <c r="P57" s="111"/>
      <c r="Q57" s="111"/>
    </row>
    <row r="58" spans="2:17" x14ac:dyDescent="0.2">
      <c r="B58" s="110" t="s">
        <v>193</v>
      </c>
      <c r="C58" s="40" t="s">
        <v>344</v>
      </c>
      <c r="D58" s="112">
        <f t="shared" si="2"/>
        <v>3.8319999999999999</v>
      </c>
      <c r="E58" s="81">
        <v>0</v>
      </c>
      <c r="F58" s="81">
        <v>0</v>
      </c>
      <c r="G58" s="81">
        <v>3.8319999999999999</v>
      </c>
      <c r="H58" s="81">
        <v>0</v>
      </c>
      <c r="I58" s="111"/>
      <c r="J58" s="111"/>
      <c r="K58" s="111"/>
      <c r="L58" s="111"/>
      <c r="M58" s="111"/>
      <c r="N58" s="111"/>
      <c r="O58" s="111"/>
      <c r="P58" s="111"/>
      <c r="Q58" s="111"/>
    </row>
    <row r="59" spans="2:17" x14ac:dyDescent="0.2">
      <c r="B59" s="110" t="s">
        <v>195</v>
      </c>
      <c r="C59" s="40" t="s">
        <v>385</v>
      </c>
      <c r="D59" s="112">
        <f t="shared" si="2"/>
        <v>32.581000000000003</v>
      </c>
      <c r="E59" s="112">
        <v>0</v>
      </c>
      <c r="F59" s="112">
        <v>0</v>
      </c>
      <c r="G59" s="112">
        <v>32.581000000000003</v>
      </c>
      <c r="H59" s="112">
        <v>0</v>
      </c>
      <c r="I59" s="111"/>
      <c r="J59" s="111"/>
      <c r="K59" s="111"/>
      <c r="L59" s="111"/>
      <c r="M59" s="111"/>
      <c r="N59" s="111"/>
      <c r="O59" s="111"/>
      <c r="P59" s="111"/>
      <c r="Q59" s="111"/>
    </row>
    <row r="60" spans="2:17" x14ac:dyDescent="0.2">
      <c r="B60" s="110" t="s">
        <v>197</v>
      </c>
      <c r="C60" s="40" t="s">
        <v>386</v>
      </c>
      <c r="D60" s="112">
        <f t="shared" si="2"/>
        <v>11.256</v>
      </c>
      <c r="E60" s="112">
        <v>0</v>
      </c>
      <c r="F60" s="112">
        <v>0</v>
      </c>
      <c r="G60" s="112">
        <v>11.256</v>
      </c>
      <c r="H60" s="112">
        <v>0</v>
      </c>
      <c r="I60" s="111"/>
      <c r="J60" s="111"/>
      <c r="K60" s="111"/>
      <c r="L60" s="111"/>
      <c r="M60" s="111"/>
      <c r="N60" s="111"/>
      <c r="O60" s="111"/>
      <c r="P60" s="111"/>
      <c r="Q60" s="111"/>
    </row>
    <row r="61" spans="2:17" ht="12.75" customHeight="1" x14ac:dyDescent="0.2">
      <c r="B61" s="110" t="s">
        <v>199</v>
      </c>
      <c r="C61" s="40" t="s">
        <v>468</v>
      </c>
      <c r="D61" s="112">
        <f t="shared" si="2"/>
        <v>4.1000000000000005</v>
      </c>
      <c r="E61" s="112">
        <v>0.15</v>
      </c>
      <c r="F61" s="112">
        <v>1.7</v>
      </c>
      <c r="G61" s="112">
        <v>2.1</v>
      </c>
      <c r="H61" s="112">
        <v>0.15</v>
      </c>
      <c r="I61" s="111"/>
      <c r="J61" s="111"/>
      <c r="K61" s="111"/>
      <c r="L61" s="111"/>
      <c r="M61" s="111"/>
      <c r="N61" s="111"/>
      <c r="O61" s="111"/>
      <c r="P61" s="111"/>
      <c r="Q61" s="111"/>
    </row>
    <row r="62" spans="2:17" ht="25.5" x14ac:dyDescent="0.2">
      <c r="B62" s="110" t="s">
        <v>201</v>
      </c>
      <c r="C62" s="40" t="s">
        <v>345</v>
      </c>
      <c r="D62" s="112">
        <f t="shared" si="2"/>
        <v>2.1</v>
      </c>
      <c r="E62" s="81">
        <v>0.1</v>
      </c>
      <c r="F62" s="81">
        <v>0.85</v>
      </c>
      <c r="G62" s="81">
        <v>1.05</v>
      </c>
      <c r="H62" s="81">
        <v>0.1</v>
      </c>
      <c r="I62" s="111"/>
      <c r="J62" s="111"/>
      <c r="K62" s="111"/>
      <c r="L62" s="111"/>
      <c r="M62" s="111"/>
      <c r="N62" s="111"/>
      <c r="O62" s="111"/>
      <c r="P62" s="111"/>
      <c r="Q62" s="111"/>
    </row>
    <row r="63" spans="2:17" ht="25.5" x14ac:dyDescent="0.2">
      <c r="B63" s="110" t="s">
        <v>372</v>
      </c>
      <c r="C63" s="40" t="s">
        <v>467</v>
      </c>
      <c r="D63" s="112">
        <f t="shared" si="2"/>
        <v>6.8</v>
      </c>
      <c r="E63" s="81">
        <v>0.32</v>
      </c>
      <c r="F63" s="81">
        <v>1.48</v>
      </c>
      <c r="G63" s="81">
        <v>5</v>
      </c>
      <c r="H63" s="81">
        <v>0</v>
      </c>
      <c r="I63" s="111"/>
      <c r="J63" s="111"/>
      <c r="K63" s="111"/>
      <c r="L63" s="111"/>
      <c r="M63" s="111"/>
      <c r="N63" s="111"/>
      <c r="O63" s="111"/>
      <c r="P63" s="111"/>
      <c r="Q63" s="111"/>
    </row>
    <row r="64" spans="2:17" ht="29.25" customHeight="1" x14ac:dyDescent="0.2">
      <c r="B64" s="110" t="s">
        <v>373</v>
      </c>
      <c r="C64" s="40" t="s">
        <v>465</v>
      </c>
      <c r="D64" s="112">
        <f t="shared" si="2"/>
        <v>0.35</v>
      </c>
      <c r="E64" s="81">
        <v>0</v>
      </c>
      <c r="F64" s="81">
        <v>0.1</v>
      </c>
      <c r="G64" s="81">
        <v>0.25</v>
      </c>
      <c r="H64" s="81">
        <v>0</v>
      </c>
      <c r="I64" s="111"/>
      <c r="J64" s="111"/>
      <c r="K64" s="111"/>
      <c r="L64" s="111"/>
      <c r="M64" s="111"/>
      <c r="N64" s="111"/>
      <c r="O64" s="111"/>
      <c r="P64" s="111"/>
      <c r="Q64" s="111"/>
    </row>
    <row r="65" spans="2:17" ht="24.75" customHeight="1" x14ac:dyDescent="0.2">
      <c r="B65" s="110" t="s">
        <v>414</v>
      </c>
      <c r="C65" s="40" t="s">
        <v>466</v>
      </c>
      <c r="D65" s="112">
        <f t="shared" si="2"/>
        <v>4</v>
      </c>
      <c r="E65" s="81">
        <v>0.2</v>
      </c>
      <c r="F65" s="81">
        <v>1.4</v>
      </c>
      <c r="G65" s="81">
        <v>2.2000000000000002</v>
      </c>
      <c r="H65" s="81">
        <v>0.2</v>
      </c>
      <c r="I65" s="111"/>
      <c r="J65" s="111"/>
      <c r="K65" s="111"/>
      <c r="L65" s="111"/>
      <c r="M65" s="111"/>
      <c r="N65" s="111"/>
      <c r="O65" s="111"/>
      <c r="P65" s="111"/>
      <c r="Q65" s="111"/>
    </row>
    <row r="66" spans="2:17" ht="25.5" x14ac:dyDescent="0.2">
      <c r="B66" s="110" t="s">
        <v>455</v>
      </c>
      <c r="C66" s="40" t="s">
        <v>513</v>
      </c>
      <c r="D66" s="112">
        <f t="shared" si="2"/>
        <v>0.21000000000000002</v>
      </c>
      <c r="E66" s="112">
        <v>0</v>
      </c>
      <c r="F66" s="112">
        <v>0.01</v>
      </c>
      <c r="G66" s="112">
        <v>0.2</v>
      </c>
      <c r="H66" s="112">
        <v>0</v>
      </c>
      <c r="I66" s="40"/>
      <c r="J66" s="40"/>
      <c r="K66" s="40"/>
      <c r="L66" s="40"/>
      <c r="M66" s="40"/>
      <c r="N66" s="40"/>
      <c r="O66" s="40"/>
      <c r="P66" s="40"/>
      <c r="Q66" s="111"/>
    </row>
  </sheetData>
  <mergeCells count="7">
    <mergeCell ref="B6:Q6"/>
    <mergeCell ref="B17:B19"/>
    <mergeCell ref="D17:H18"/>
    <mergeCell ref="I17:Q17"/>
    <mergeCell ref="I18:L18"/>
    <mergeCell ref="M18:Q18"/>
    <mergeCell ref="C17:C19"/>
  </mergeCells>
  <phoneticPr fontId="3" type="noConversion"/>
  <pageMargins left="0.39370078740157483" right="0.15748031496062992" top="0.43307086614173229" bottom="0.51181102362204722" header="0.15748031496062992" footer="0.47244094488188981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66"/>
  <sheetViews>
    <sheetView view="pageBreakPreview" zoomScale="60" zoomScaleNormal="100" workbookViewId="0">
      <selection activeCell="C51" sqref="C51"/>
    </sheetView>
  </sheetViews>
  <sheetFormatPr defaultRowHeight="12.75" x14ac:dyDescent="0.2"/>
  <cols>
    <col min="1" max="1" width="2.85546875" style="35" customWidth="1"/>
    <col min="2" max="2" width="5" style="35" customWidth="1"/>
    <col min="3" max="3" width="53.42578125" style="35" customWidth="1"/>
    <col min="4" max="13" width="4.85546875" style="37" hidden="1" customWidth="1"/>
    <col min="14" max="14" width="11.28515625" style="37" customWidth="1"/>
    <col min="15" max="15" width="6.85546875" style="37" customWidth="1"/>
    <col min="16" max="16" width="6.5703125" style="37" customWidth="1"/>
    <col min="17" max="17" width="6.85546875" style="37" customWidth="1"/>
    <col min="18" max="19" width="6.7109375" style="37" customWidth="1"/>
    <col min="20" max="20" width="6.85546875" style="37" customWidth="1"/>
    <col min="21" max="22" width="6.7109375" style="37" customWidth="1"/>
    <col min="23" max="23" width="7.140625" style="37" customWidth="1"/>
    <col min="24" max="24" width="6.5703125" style="37" customWidth="1"/>
    <col min="25" max="25" width="7.85546875" style="37" customWidth="1"/>
    <col min="26" max="26" width="6.42578125" style="37" customWidth="1"/>
    <col min="27" max="30" width="8.28515625" style="37" customWidth="1"/>
    <col min="31" max="31" width="8.42578125" style="37" customWidth="1"/>
    <col min="32" max="32" width="8.140625" style="37" customWidth="1"/>
    <col min="33" max="16384" width="9.140625" style="35"/>
  </cols>
  <sheetData>
    <row r="2" spans="2:32" x14ac:dyDescent="0.2">
      <c r="AF2" s="16" t="s">
        <v>236</v>
      </c>
    </row>
    <row r="3" spans="2:32" x14ac:dyDescent="0.2">
      <c r="AF3" s="16" t="s">
        <v>55</v>
      </c>
    </row>
    <row r="4" spans="2:32" x14ac:dyDescent="0.2">
      <c r="AF4" s="16" t="s">
        <v>56</v>
      </c>
    </row>
    <row r="5" spans="2:32" ht="14.25" x14ac:dyDescent="0.2">
      <c r="B5" s="117" t="s">
        <v>323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</row>
    <row r="7" spans="2:32" x14ac:dyDescent="0.2">
      <c r="B7" s="38"/>
      <c r="C7" s="16" t="s">
        <v>61</v>
      </c>
      <c r="E7" s="16"/>
      <c r="F7" s="16"/>
      <c r="G7" s="44"/>
      <c r="H7" s="44"/>
      <c r="I7" s="44"/>
      <c r="J7" s="44"/>
      <c r="K7" s="44"/>
      <c r="L7" s="44"/>
      <c r="M7" s="17"/>
      <c r="N7" s="17"/>
      <c r="W7" s="16" t="s">
        <v>154</v>
      </c>
      <c r="X7" s="16"/>
      <c r="Y7" s="17"/>
      <c r="Z7" s="17"/>
      <c r="AA7" s="44"/>
      <c r="AB7" s="44"/>
      <c r="AC7" s="44"/>
      <c r="AD7" s="44"/>
      <c r="AE7" s="44"/>
      <c r="AF7" s="16" t="s">
        <v>61</v>
      </c>
    </row>
    <row r="8" spans="2:32" x14ac:dyDescent="0.2">
      <c r="B8" s="38"/>
      <c r="C8" s="16" t="s">
        <v>469</v>
      </c>
      <c r="E8" s="16"/>
      <c r="F8" s="16"/>
      <c r="G8" s="44"/>
      <c r="H8" s="44"/>
      <c r="I8" s="44"/>
      <c r="J8" s="44"/>
      <c r="K8" s="44"/>
      <c r="L8" s="44"/>
      <c r="M8" s="17"/>
      <c r="N8" s="17"/>
      <c r="W8" s="16" t="s">
        <v>470</v>
      </c>
      <c r="X8" s="16"/>
      <c r="Y8" s="17"/>
      <c r="Z8" s="17"/>
      <c r="AA8" s="44"/>
      <c r="AB8" s="44"/>
      <c r="AC8" s="44"/>
      <c r="AD8" s="44"/>
      <c r="AE8" s="44"/>
      <c r="AF8" s="16" t="s">
        <v>376</v>
      </c>
    </row>
    <row r="9" spans="2:32" x14ac:dyDescent="0.2">
      <c r="B9" s="38"/>
      <c r="C9" s="16" t="s">
        <v>155</v>
      </c>
      <c r="E9" s="16"/>
      <c r="F9" s="16"/>
      <c r="G9" s="44"/>
      <c r="H9" s="44"/>
      <c r="I9" s="44"/>
      <c r="J9" s="44"/>
      <c r="K9" s="44"/>
      <c r="L9" s="44"/>
      <c r="M9" s="17"/>
      <c r="N9" s="17"/>
      <c r="W9" s="16" t="s">
        <v>156</v>
      </c>
      <c r="X9" s="16"/>
      <c r="Y9" s="17"/>
      <c r="Z9" s="17"/>
      <c r="AA9" s="44"/>
      <c r="AB9" s="44"/>
      <c r="AC9" s="44"/>
      <c r="AD9" s="44"/>
      <c r="AE9" s="44"/>
      <c r="AF9" s="16"/>
    </row>
    <row r="10" spans="2:32" x14ac:dyDescent="0.2">
      <c r="B10" s="38"/>
      <c r="C10" s="16"/>
      <c r="E10" s="16"/>
      <c r="F10" s="16"/>
      <c r="G10" s="44"/>
      <c r="H10" s="44"/>
      <c r="I10" s="44"/>
      <c r="J10" s="44"/>
      <c r="K10" s="44"/>
      <c r="L10" s="44"/>
      <c r="M10" s="17"/>
      <c r="N10" s="17"/>
      <c r="W10" s="17"/>
      <c r="X10" s="17"/>
      <c r="Y10" s="17"/>
      <c r="Z10" s="17"/>
      <c r="AA10" s="44"/>
      <c r="AB10" s="44"/>
      <c r="AC10" s="44"/>
      <c r="AD10" s="44"/>
      <c r="AE10" s="44"/>
      <c r="AF10" s="16"/>
    </row>
    <row r="11" spans="2:32" x14ac:dyDescent="0.2">
      <c r="B11" s="38"/>
      <c r="C11" s="16" t="s">
        <v>448</v>
      </c>
      <c r="E11" s="16"/>
      <c r="F11" s="16"/>
      <c r="G11" s="44"/>
      <c r="H11" s="44"/>
      <c r="I11" s="44"/>
      <c r="J11" s="44"/>
      <c r="K11" s="44"/>
      <c r="L11" s="44"/>
      <c r="M11" s="17"/>
      <c r="N11" s="17"/>
      <c r="W11" s="16" t="s">
        <v>471</v>
      </c>
      <c r="X11" s="16"/>
      <c r="Y11" s="17"/>
      <c r="Z11" s="17"/>
      <c r="AA11" s="44"/>
      <c r="AB11" s="44"/>
      <c r="AC11" s="44"/>
      <c r="AD11" s="44"/>
      <c r="AE11" s="44"/>
      <c r="AF11" s="16" t="s">
        <v>326</v>
      </c>
    </row>
    <row r="12" spans="2:32" x14ac:dyDescent="0.2">
      <c r="B12" s="38"/>
      <c r="C12" s="16"/>
      <c r="E12" s="16"/>
      <c r="F12" s="16"/>
      <c r="G12" s="44"/>
      <c r="H12" s="44"/>
      <c r="I12" s="44"/>
      <c r="J12" s="44"/>
      <c r="K12" s="44"/>
      <c r="L12" s="44"/>
      <c r="M12" s="17"/>
      <c r="N12" s="17"/>
      <c r="W12" s="17"/>
      <c r="X12" s="17"/>
      <c r="Y12" s="17"/>
      <c r="Z12" s="17"/>
      <c r="AA12" s="44"/>
      <c r="AB12" s="44"/>
      <c r="AC12" s="44"/>
      <c r="AD12" s="44"/>
      <c r="AE12" s="44"/>
      <c r="AF12" s="16"/>
    </row>
    <row r="13" spans="2:32" x14ac:dyDescent="0.2">
      <c r="B13" s="38"/>
      <c r="C13" s="16" t="s">
        <v>157</v>
      </c>
      <c r="E13" s="16"/>
      <c r="F13" s="16"/>
      <c r="G13" s="44"/>
      <c r="H13" s="44"/>
      <c r="I13" s="44"/>
      <c r="J13" s="44"/>
      <c r="K13" s="44"/>
      <c r="L13" s="44"/>
      <c r="M13" s="17"/>
      <c r="N13" s="17"/>
      <c r="O13" s="35"/>
      <c r="P13" s="35"/>
      <c r="Q13" s="35"/>
      <c r="R13" s="35"/>
      <c r="S13" s="35"/>
      <c r="T13" s="35"/>
      <c r="W13" s="16" t="s">
        <v>157</v>
      </c>
      <c r="X13" s="16"/>
      <c r="Y13" s="17"/>
      <c r="Z13" s="17"/>
      <c r="AA13" s="44"/>
      <c r="AB13" s="44"/>
      <c r="AC13" s="44"/>
      <c r="AD13" s="44"/>
      <c r="AE13" s="44"/>
      <c r="AF13" s="16" t="s">
        <v>62</v>
      </c>
    </row>
    <row r="14" spans="2:32" x14ac:dyDescent="0.2">
      <c r="B14" s="38"/>
      <c r="C14" s="16" t="s">
        <v>63</v>
      </c>
      <c r="E14" s="16"/>
      <c r="F14" s="16"/>
      <c r="G14" s="44"/>
      <c r="H14" s="44"/>
      <c r="I14" s="44"/>
      <c r="J14" s="44"/>
      <c r="K14" s="44"/>
      <c r="L14" s="44"/>
      <c r="M14" s="17"/>
      <c r="N14" s="17"/>
      <c r="O14" s="35"/>
      <c r="P14" s="35"/>
      <c r="Q14" s="35"/>
      <c r="R14" s="35"/>
      <c r="S14" s="35"/>
      <c r="T14" s="35"/>
      <c r="W14" s="16" t="s">
        <v>63</v>
      </c>
      <c r="X14" s="16"/>
      <c r="Y14" s="17"/>
      <c r="Z14" s="17"/>
      <c r="AA14" s="44"/>
      <c r="AB14" s="44"/>
      <c r="AC14" s="44"/>
      <c r="AD14" s="44"/>
      <c r="AE14" s="44"/>
      <c r="AF14" s="16" t="s">
        <v>63</v>
      </c>
    </row>
    <row r="15" spans="2:32" x14ac:dyDescent="0.2">
      <c r="B15" s="38"/>
      <c r="C15" s="17"/>
      <c r="D15" s="44"/>
      <c r="E15" s="44"/>
      <c r="F15" s="44"/>
      <c r="G15" s="17"/>
      <c r="H15" s="44"/>
      <c r="I15" s="44"/>
      <c r="J15" s="44"/>
      <c r="K15" s="44"/>
      <c r="L15" s="44"/>
      <c r="M15" s="17"/>
      <c r="N15" s="17"/>
      <c r="O15" s="16"/>
      <c r="P15" s="16"/>
      <c r="Q15" s="16"/>
      <c r="R15" s="16"/>
      <c r="S15" s="16"/>
      <c r="T15" s="16"/>
      <c r="U15" s="17"/>
      <c r="V15" s="17"/>
      <c r="W15" s="17"/>
      <c r="X15" s="17"/>
      <c r="Y15" s="17"/>
      <c r="Z15" s="17"/>
      <c r="AA15" s="44"/>
      <c r="AB15" s="44"/>
      <c r="AC15" s="44"/>
      <c r="AD15" s="44"/>
      <c r="AE15" s="44"/>
      <c r="AF15" s="44"/>
    </row>
    <row r="17" spans="2:33" s="37" customFormat="1" x14ac:dyDescent="0.2">
      <c r="B17" s="120" t="s">
        <v>65</v>
      </c>
      <c r="C17" s="120" t="s">
        <v>231</v>
      </c>
      <c r="D17" s="120" t="s">
        <v>211</v>
      </c>
      <c r="E17" s="120"/>
      <c r="F17" s="120"/>
      <c r="G17" s="120"/>
      <c r="H17" s="120"/>
      <c r="I17" s="120" t="s">
        <v>232</v>
      </c>
      <c r="J17" s="120"/>
      <c r="K17" s="120"/>
      <c r="L17" s="120"/>
      <c r="M17" s="120"/>
      <c r="N17" s="120" t="s">
        <v>234</v>
      </c>
      <c r="O17" s="120" t="s">
        <v>235</v>
      </c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</row>
    <row r="18" spans="2:33" s="37" customFormat="1" ht="78" customHeight="1" x14ac:dyDescent="0.2">
      <c r="B18" s="120"/>
      <c r="C18" s="120"/>
      <c r="D18" s="120" t="s">
        <v>233</v>
      </c>
      <c r="E18" s="120"/>
      <c r="F18" s="120"/>
      <c r="G18" s="120"/>
      <c r="H18" s="120"/>
      <c r="I18" s="120" t="s">
        <v>233</v>
      </c>
      <c r="J18" s="120"/>
      <c r="K18" s="120"/>
      <c r="L18" s="120"/>
      <c r="M18" s="120"/>
      <c r="N18" s="120"/>
      <c r="O18" s="120" t="s">
        <v>319</v>
      </c>
      <c r="P18" s="120"/>
      <c r="Q18" s="120" t="s">
        <v>320</v>
      </c>
      <c r="R18" s="120"/>
      <c r="S18" s="120" t="s">
        <v>321</v>
      </c>
      <c r="T18" s="120"/>
      <c r="U18" s="120" t="s">
        <v>322</v>
      </c>
      <c r="V18" s="120"/>
      <c r="W18" s="120" t="s">
        <v>331</v>
      </c>
      <c r="X18" s="120"/>
      <c r="Y18" s="120" t="s">
        <v>161</v>
      </c>
      <c r="Z18" s="120"/>
      <c r="AA18" s="111" t="s">
        <v>319</v>
      </c>
      <c r="AB18" s="111" t="s">
        <v>320</v>
      </c>
      <c r="AC18" s="111" t="s">
        <v>321</v>
      </c>
      <c r="AD18" s="111" t="s">
        <v>322</v>
      </c>
      <c r="AE18" s="111" t="s">
        <v>331</v>
      </c>
      <c r="AF18" s="111" t="s">
        <v>161</v>
      </c>
    </row>
    <row r="19" spans="2:33" s="37" customFormat="1" x14ac:dyDescent="0.2">
      <c r="B19" s="120"/>
      <c r="C19" s="120"/>
      <c r="D19" s="111">
        <v>2015</v>
      </c>
      <c r="E19" s="111">
        <v>2016</v>
      </c>
      <c r="F19" s="111">
        <v>2017</v>
      </c>
      <c r="G19" s="111">
        <v>2018</v>
      </c>
      <c r="H19" s="111">
        <v>2019</v>
      </c>
      <c r="I19" s="111">
        <v>2015</v>
      </c>
      <c r="J19" s="111">
        <v>2016</v>
      </c>
      <c r="K19" s="111">
        <v>2017</v>
      </c>
      <c r="L19" s="111">
        <v>2018</v>
      </c>
      <c r="M19" s="111">
        <v>2019</v>
      </c>
      <c r="N19" s="111" t="s">
        <v>213</v>
      </c>
      <c r="O19" s="111" t="s">
        <v>329</v>
      </c>
      <c r="P19" s="111" t="s">
        <v>330</v>
      </c>
      <c r="Q19" s="111" t="s">
        <v>329</v>
      </c>
      <c r="R19" s="111" t="s">
        <v>330</v>
      </c>
      <c r="S19" s="111" t="s">
        <v>329</v>
      </c>
      <c r="T19" s="111" t="s">
        <v>330</v>
      </c>
      <c r="U19" s="111" t="s">
        <v>329</v>
      </c>
      <c r="V19" s="111" t="s">
        <v>330</v>
      </c>
      <c r="W19" s="111" t="s">
        <v>329</v>
      </c>
      <c r="X19" s="111" t="s">
        <v>330</v>
      </c>
      <c r="Y19" s="111" t="s">
        <v>329</v>
      </c>
      <c r="Z19" s="111" t="s">
        <v>330</v>
      </c>
      <c r="AA19" s="120" t="s">
        <v>213</v>
      </c>
      <c r="AB19" s="120"/>
      <c r="AC19" s="120"/>
      <c r="AD19" s="120"/>
      <c r="AE19" s="120"/>
      <c r="AF19" s="120"/>
    </row>
    <row r="20" spans="2:33" s="42" customFormat="1" x14ac:dyDescent="0.2">
      <c r="B20" s="115"/>
      <c r="C20" s="39" t="s">
        <v>214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83">
        <f>N21+N55</f>
        <v>283.28700000000003</v>
      </c>
      <c r="O20" s="83">
        <f t="shared" ref="O20:W20" si="0">O21</f>
        <v>6.1</v>
      </c>
      <c r="P20" s="80">
        <f>P21</f>
        <v>0.5</v>
      </c>
      <c r="Q20" s="83">
        <f t="shared" si="0"/>
        <v>5.62</v>
      </c>
      <c r="R20" s="80">
        <f t="shared" si="0"/>
        <v>0</v>
      </c>
      <c r="S20" s="83">
        <f t="shared" si="0"/>
        <v>11.604000000000001</v>
      </c>
      <c r="T20" s="80">
        <f>T21</f>
        <v>2</v>
      </c>
      <c r="U20" s="83">
        <f t="shared" si="0"/>
        <v>5.9999999999999991</v>
      </c>
      <c r="V20" s="91">
        <f t="shared" si="0"/>
        <v>1.05</v>
      </c>
      <c r="W20" s="83">
        <f t="shared" si="0"/>
        <v>13.879999999999999</v>
      </c>
      <c r="X20" s="80">
        <f>X21</f>
        <v>4.0999999999999996</v>
      </c>
      <c r="Y20" s="83">
        <f>Y21</f>
        <v>43.204000000000001</v>
      </c>
      <c r="Z20" s="91">
        <f>Z21</f>
        <v>7.65</v>
      </c>
      <c r="AA20" s="41">
        <f t="shared" ref="AA20:AF20" si="1">AA21+AA55</f>
        <v>43.014000000000003</v>
      </c>
      <c r="AB20" s="41">
        <f t="shared" si="1"/>
        <v>47.116</v>
      </c>
      <c r="AC20" s="41">
        <f t="shared" si="1"/>
        <v>50.657000000000011</v>
      </c>
      <c r="AD20" s="41">
        <f t="shared" si="1"/>
        <v>66.699999999999989</v>
      </c>
      <c r="AE20" s="41">
        <f t="shared" si="1"/>
        <v>75.8</v>
      </c>
      <c r="AF20" s="41">
        <f t="shared" si="1"/>
        <v>283.28700000000003</v>
      </c>
    </row>
    <row r="21" spans="2:33" s="42" customFormat="1" ht="25.5" x14ac:dyDescent="0.2">
      <c r="B21" s="115" t="s">
        <v>75</v>
      </c>
      <c r="C21" s="43" t="s">
        <v>464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83">
        <f>SUM(N22:N54)</f>
        <v>208.01700000000002</v>
      </c>
      <c r="O21" s="83">
        <f t="shared" ref="O21:Y21" si="2">SUM(O22:O66)</f>
        <v>6.1</v>
      </c>
      <c r="P21" s="80">
        <f t="shared" si="2"/>
        <v>0.5</v>
      </c>
      <c r="Q21" s="83">
        <f t="shared" si="2"/>
        <v>5.62</v>
      </c>
      <c r="R21" s="80">
        <f t="shared" si="2"/>
        <v>0</v>
      </c>
      <c r="S21" s="83">
        <f t="shared" si="2"/>
        <v>11.604000000000001</v>
      </c>
      <c r="T21" s="80">
        <f t="shared" si="2"/>
        <v>2</v>
      </c>
      <c r="U21" s="83">
        <f t="shared" si="2"/>
        <v>5.9999999999999991</v>
      </c>
      <c r="V21" s="91">
        <f t="shared" si="2"/>
        <v>1.05</v>
      </c>
      <c r="W21" s="83">
        <f t="shared" si="2"/>
        <v>13.879999999999999</v>
      </c>
      <c r="X21" s="80">
        <f t="shared" si="2"/>
        <v>4.0999999999999996</v>
      </c>
      <c r="Y21" s="83">
        <f t="shared" si="2"/>
        <v>43.204000000000001</v>
      </c>
      <c r="Z21" s="91">
        <f>SUM(Z22:Z66)</f>
        <v>7.65</v>
      </c>
      <c r="AA21" s="41">
        <f t="shared" ref="AA21:AF21" si="3">SUM(AA22:AA54)</f>
        <v>32.956000000000003</v>
      </c>
      <c r="AB21" s="41">
        <f t="shared" si="3"/>
        <v>25.085000000000001</v>
      </c>
      <c r="AC21" s="41">
        <f t="shared" si="3"/>
        <v>41.813000000000009</v>
      </c>
      <c r="AD21" s="41">
        <f t="shared" si="3"/>
        <v>53.399999999999991</v>
      </c>
      <c r="AE21" s="41">
        <f t="shared" si="3"/>
        <v>54.762999999999998</v>
      </c>
      <c r="AF21" s="41">
        <f t="shared" si="3"/>
        <v>208.01700000000002</v>
      </c>
    </row>
    <row r="22" spans="2:33" s="42" customFormat="1" ht="25.5" x14ac:dyDescent="0.2">
      <c r="B22" s="110" t="s">
        <v>71</v>
      </c>
      <c r="C22" s="40" t="s">
        <v>491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109">
        <f>'1.1'!I24</f>
        <v>14.789000000000001</v>
      </c>
      <c r="O22" s="111"/>
      <c r="P22" s="111"/>
      <c r="Q22" s="109">
        <v>1.02</v>
      </c>
      <c r="R22" s="111"/>
      <c r="S22" s="109">
        <v>2.3319999999999999</v>
      </c>
      <c r="T22" s="111"/>
      <c r="U22" s="109">
        <v>2.5</v>
      </c>
      <c r="V22" s="111"/>
      <c r="W22" s="109">
        <v>5.18</v>
      </c>
      <c r="X22" s="111"/>
      <c r="Y22" s="109">
        <f>SUM(O22+Q22+S22+U22+W22)</f>
        <v>11.032</v>
      </c>
      <c r="Z22" s="111"/>
      <c r="AA22" s="112">
        <f>'1.1'!V24</f>
        <v>1.2</v>
      </c>
      <c r="AB22" s="112">
        <f>'1.1'!W24</f>
        <v>1.2709999999999999</v>
      </c>
      <c r="AC22" s="112">
        <f>'1.1'!X24</f>
        <v>2.2749999999999999</v>
      </c>
      <c r="AD22" s="112">
        <f>'1.1'!Y24</f>
        <v>2.9569999999999999</v>
      </c>
      <c r="AE22" s="112">
        <f>'1.1'!Z24</f>
        <v>7.0860000000000003</v>
      </c>
      <c r="AF22" s="109">
        <f>SUM(AA22:AE22)</f>
        <v>14.789000000000001</v>
      </c>
    </row>
    <row r="23" spans="2:33" x14ac:dyDescent="0.2">
      <c r="B23" s="110" t="s">
        <v>78</v>
      </c>
      <c r="C23" s="45" t="s">
        <v>327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09">
        <f>'1.1'!I25</f>
        <v>4.3</v>
      </c>
      <c r="O23" s="111"/>
      <c r="P23" s="111">
        <v>0.5</v>
      </c>
      <c r="Q23" s="109"/>
      <c r="R23" s="111"/>
      <c r="S23" s="109"/>
      <c r="T23" s="111"/>
      <c r="U23" s="109"/>
      <c r="V23" s="111"/>
      <c r="W23" s="109"/>
      <c r="X23" s="111"/>
      <c r="Y23" s="109"/>
      <c r="Z23" s="111">
        <f t="shared" ref="Z23:Z47" si="4">P23+R23+T23+V23+X23</f>
        <v>0.5</v>
      </c>
      <c r="AA23" s="112">
        <f>'1.1'!V25</f>
        <v>4.3</v>
      </c>
      <c r="AB23" s="112"/>
      <c r="AC23" s="112"/>
      <c r="AD23" s="112"/>
      <c r="AE23" s="112"/>
      <c r="AF23" s="109">
        <f t="shared" ref="AF23:AF54" si="5">SUM(AA23:AE23)</f>
        <v>4.3</v>
      </c>
    </row>
    <row r="24" spans="2:33" ht="25.5" x14ac:dyDescent="0.2">
      <c r="B24" s="110" t="s">
        <v>80</v>
      </c>
      <c r="C24" s="40" t="s">
        <v>493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09">
        <f>'1.1'!I26</f>
        <v>13.074</v>
      </c>
      <c r="O24" s="111"/>
      <c r="P24" s="111"/>
      <c r="Q24" s="109"/>
      <c r="R24" s="111"/>
      <c r="S24" s="109">
        <v>0.77200000000000002</v>
      </c>
      <c r="T24" s="111"/>
      <c r="U24" s="109">
        <v>0.8</v>
      </c>
      <c r="V24" s="111"/>
      <c r="W24" s="109">
        <v>1.9</v>
      </c>
      <c r="X24" s="111"/>
      <c r="Y24" s="109">
        <f t="shared" ref="Y24:Y48" si="6">SUM(O24+Q24+S24+U24+W24)</f>
        <v>3.472</v>
      </c>
      <c r="Z24" s="111"/>
      <c r="AA24" s="112"/>
      <c r="AB24" s="112"/>
      <c r="AC24" s="112">
        <f>'1.1'!X26</f>
        <v>2.2999999999999998</v>
      </c>
      <c r="AD24" s="112">
        <f>'1.1'!Y26</f>
        <v>2.976</v>
      </c>
      <c r="AE24" s="112">
        <f>'1.1'!Z26</f>
        <v>7.798</v>
      </c>
      <c r="AF24" s="109">
        <f t="shared" si="5"/>
        <v>13.074</v>
      </c>
    </row>
    <row r="25" spans="2:33" x14ac:dyDescent="0.2">
      <c r="B25" s="110" t="s">
        <v>183</v>
      </c>
      <c r="C25" s="40" t="s">
        <v>454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09">
        <f>'1.1'!I27</f>
        <v>2.8</v>
      </c>
      <c r="O25" s="111"/>
      <c r="P25" s="111"/>
      <c r="Q25" s="109"/>
      <c r="R25" s="111"/>
      <c r="S25" s="109"/>
      <c r="T25" s="111"/>
      <c r="U25" s="109"/>
      <c r="V25" s="111"/>
      <c r="W25" s="109">
        <v>1.6</v>
      </c>
      <c r="X25" s="111"/>
      <c r="Y25" s="109">
        <f t="shared" si="6"/>
        <v>1.6</v>
      </c>
      <c r="Z25" s="111"/>
      <c r="AA25" s="112"/>
      <c r="AB25" s="112"/>
      <c r="AC25" s="112"/>
      <c r="AD25" s="112"/>
      <c r="AE25" s="112">
        <f>'1.1'!Z27</f>
        <v>2.8</v>
      </c>
      <c r="AF25" s="109">
        <f t="shared" si="5"/>
        <v>2.8</v>
      </c>
    </row>
    <row r="26" spans="2:33" x14ac:dyDescent="0.2">
      <c r="B26" s="110" t="s">
        <v>187</v>
      </c>
      <c r="C26" s="40" t="s">
        <v>332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09">
        <f>'1.1'!I28</f>
        <v>4.1500000000000004</v>
      </c>
      <c r="O26" s="111"/>
      <c r="P26" s="111"/>
      <c r="Q26" s="109"/>
      <c r="R26" s="111"/>
      <c r="S26" s="109">
        <v>1.3</v>
      </c>
      <c r="T26" s="111"/>
      <c r="U26" s="109"/>
      <c r="V26" s="111"/>
      <c r="W26" s="109"/>
      <c r="X26" s="111"/>
      <c r="Y26" s="109">
        <f t="shared" si="6"/>
        <v>1.3</v>
      </c>
      <c r="Z26" s="111"/>
      <c r="AA26" s="112"/>
      <c r="AB26" s="112">
        <f>'1.1'!W28</f>
        <v>1.1000000000000001</v>
      </c>
      <c r="AC26" s="112">
        <f>'1.1'!X28</f>
        <v>3.05</v>
      </c>
      <c r="AD26" s="112"/>
      <c r="AE26" s="112"/>
      <c r="AF26" s="109">
        <f t="shared" si="5"/>
        <v>4.1500000000000004</v>
      </c>
    </row>
    <row r="27" spans="2:33" ht="25.5" x14ac:dyDescent="0.2">
      <c r="B27" s="110" t="s">
        <v>347</v>
      </c>
      <c r="C27" s="40" t="s">
        <v>333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09">
        <f>'1.1'!I29</f>
        <v>1.49</v>
      </c>
      <c r="O27" s="111"/>
      <c r="P27" s="111"/>
      <c r="Q27" s="109"/>
      <c r="R27" s="111"/>
      <c r="S27" s="109"/>
      <c r="T27" s="111">
        <v>0.4</v>
      </c>
      <c r="U27" s="109"/>
      <c r="V27" s="111"/>
      <c r="W27" s="109"/>
      <c r="X27" s="111"/>
      <c r="Y27" s="109"/>
      <c r="Z27" s="111">
        <f t="shared" si="4"/>
        <v>0.4</v>
      </c>
      <c r="AA27" s="112"/>
      <c r="AB27" s="112">
        <f>'1.1'!W29</f>
        <v>1.32</v>
      </c>
      <c r="AC27" s="112">
        <f>'1.1'!X29</f>
        <v>0.17</v>
      </c>
      <c r="AD27" s="112"/>
      <c r="AE27" s="112"/>
      <c r="AF27" s="109">
        <f t="shared" si="5"/>
        <v>1.49</v>
      </c>
    </row>
    <row r="28" spans="2:33" x14ac:dyDescent="0.2">
      <c r="B28" s="110" t="s">
        <v>348</v>
      </c>
      <c r="C28" s="40" t="s">
        <v>458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09">
        <f>'1.1'!I30</f>
        <v>0.65</v>
      </c>
      <c r="O28" s="111"/>
      <c r="P28" s="111"/>
      <c r="Q28" s="109">
        <v>0.4</v>
      </c>
      <c r="R28" s="111"/>
      <c r="S28" s="109"/>
      <c r="T28" s="111"/>
      <c r="U28" s="109"/>
      <c r="V28" s="111"/>
      <c r="W28" s="109"/>
      <c r="X28" s="111"/>
      <c r="Y28" s="109">
        <f t="shared" si="6"/>
        <v>0.4</v>
      </c>
      <c r="Z28" s="111"/>
      <c r="AA28" s="112"/>
      <c r="AB28" s="112">
        <f>'1.1'!W30</f>
        <v>0.65</v>
      </c>
      <c r="AC28" s="112"/>
      <c r="AD28" s="112"/>
      <c r="AE28" s="112"/>
      <c r="AF28" s="109">
        <f t="shared" si="5"/>
        <v>0.65</v>
      </c>
    </row>
    <row r="29" spans="2:33" x14ac:dyDescent="0.2">
      <c r="B29" s="110" t="s">
        <v>349</v>
      </c>
      <c r="C29" s="40" t="s">
        <v>334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09">
        <f>'1.1'!I31</f>
        <v>0.93500000000000005</v>
      </c>
      <c r="O29" s="111"/>
      <c r="P29" s="111"/>
      <c r="Q29" s="109"/>
      <c r="R29" s="111"/>
      <c r="S29" s="109">
        <v>0.35</v>
      </c>
      <c r="T29" s="111"/>
      <c r="U29" s="109"/>
      <c r="V29" s="111"/>
      <c r="W29" s="109"/>
      <c r="X29" s="111"/>
      <c r="Y29" s="109">
        <f t="shared" si="6"/>
        <v>0.35</v>
      </c>
      <c r="Z29" s="111"/>
      <c r="AA29" s="112"/>
      <c r="AB29" s="112"/>
      <c r="AC29" s="112">
        <f>'1.1'!X31</f>
        <v>0.93500000000000005</v>
      </c>
      <c r="AD29" s="112"/>
      <c r="AE29" s="112"/>
      <c r="AF29" s="109">
        <f t="shared" si="5"/>
        <v>0.93500000000000005</v>
      </c>
      <c r="AG29" s="48"/>
    </row>
    <row r="30" spans="2:33" x14ac:dyDescent="0.2">
      <c r="B30" s="110" t="s">
        <v>350</v>
      </c>
      <c r="C30" s="40" t="s">
        <v>459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09">
        <f>'1.1'!I32</f>
        <v>1.7669999999999999</v>
      </c>
      <c r="O30" s="111"/>
      <c r="P30" s="111"/>
      <c r="Q30" s="109">
        <v>1</v>
      </c>
      <c r="R30" s="111"/>
      <c r="S30" s="109"/>
      <c r="T30" s="111"/>
      <c r="U30" s="109"/>
      <c r="V30" s="111"/>
      <c r="W30" s="109"/>
      <c r="X30" s="111"/>
      <c r="Y30" s="109">
        <f t="shared" si="6"/>
        <v>1</v>
      </c>
      <c r="Z30" s="111"/>
      <c r="AA30" s="112">
        <f>'1.1'!V32</f>
        <v>0.88</v>
      </c>
      <c r="AB30" s="112">
        <f>'1.1'!W32</f>
        <v>0.88700000000000001</v>
      </c>
      <c r="AC30" s="112"/>
      <c r="AD30" s="112"/>
      <c r="AE30" s="112"/>
      <c r="AF30" s="109">
        <f t="shared" si="5"/>
        <v>1.7669999999999999</v>
      </c>
      <c r="AG30" s="48"/>
    </row>
    <row r="31" spans="2:33" x14ac:dyDescent="0.2">
      <c r="B31" s="110" t="s">
        <v>351</v>
      </c>
      <c r="C31" s="40" t="s">
        <v>460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09">
        <f>'1.1'!I33</f>
        <v>3.48</v>
      </c>
      <c r="O31" s="111"/>
      <c r="P31" s="111"/>
      <c r="Q31" s="109"/>
      <c r="R31" s="111"/>
      <c r="S31" s="109"/>
      <c r="T31" s="111">
        <v>0.8</v>
      </c>
      <c r="U31" s="109"/>
      <c r="V31" s="111"/>
      <c r="W31" s="109"/>
      <c r="X31" s="111"/>
      <c r="Y31" s="109"/>
      <c r="Z31" s="111">
        <f t="shared" si="4"/>
        <v>0.8</v>
      </c>
      <c r="AA31" s="112"/>
      <c r="AB31" s="112">
        <f>'1.1'!W33</f>
        <v>0.09</v>
      </c>
      <c r="AC31" s="112">
        <f>'1.1'!X33</f>
        <v>3.39</v>
      </c>
      <c r="AD31" s="112"/>
      <c r="AE31" s="112"/>
      <c r="AF31" s="109">
        <f t="shared" si="5"/>
        <v>3.48</v>
      </c>
      <c r="AG31" s="48"/>
    </row>
    <row r="32" spans="2:33" x14ac:dyDescent="0.2">
      <c r="B32" s="110" t="s">
        <v>352</v>
      </c>
      <c r="C32" s="40" t="s">
        <v>415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09">
        <f>'1.1'!I34</f>
        <v>5.9169999999999998</v>
      </c>
      <c r="O32" s="111"/>
      <c r="P32" s="111"/>
      <c r="Q32" s="109"/>
      <c r="R32" s="111"/>
      <c r="S32" s="109"/>
      <c r="T32" s="111"/>
      <c r="U32" s="109"/>
      <c r="V32" s="111">
        <v>0.8</v>
      </c>
      <c r="W32" s="109"/>
      <c r="X32" s="111"/>
      <c r="Y32" s="109"/>
      <c r="Z32" s="111">
        <f t="shared" si="4"/>
        <v>0.8</v>
      </c>
      <c r="AA32" s="112"/>
      <c r="AB32" s="112"/>
      <c r="AC32" s="112"/>
      <c r="AD32" s="112">
        <f>'1.1'!Y34</f>
        <v>5.9169999999999998</v>
      </c>
      <c r="AE32" s="112"/>
      <c r="AF32" s="109">
        <f t="shared" si="5"/>
        <v>5.9169999999999998</v>
      </c>
      <c r="AG32" s="48"/>
    </row>
    <row r="33" spans="2:33" x14ac:dyDescent="0.2">
      <c r="B33" s="110" t="s">
        <v>353</v>
      </c>
      <c r="C33" s="40" t="s">
        <v>383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09">
        <f>'1.1'!I35</f>
        <v>0.63200000000000001</v>
      </c>
      <c r="O33" s="111"/>
      <c r="P33" s="111"/>
      <c r="Q33" s="109"/>
      <c r="R33" s="111"/>
      <c r="S33" s="109"/>
      <c r="T33" s="111"/>
      <c r="U33" s="109"/>
      <c r="V33" s="111"/>
      <c r="W33" s="109"/>
      <c r="X33" s="111">
        <v>0.4</v>
      </c>
      <c r="Y33" s="109"/>
      <c r="Z33" s="111">
        <f t="shared" si="4"/>
        <v>0.4</v>
      </c>
      <c r="AA33" s="112"/>
      <c r="AB33" s="112"/>
      <c r="AC33" s="112"/>
      <c r="AD33" s="112"/>
      <c r="AE33" s="112">
        <f>'1.1'!Z35</f>
        <v>0.63200000000000001</v>
      </c>
      <c r="AF33" s="109">
        <f t="shared" si="5"/>
        <v>0.63200000000000001</v>
      </c>
      <c r="AG33" s="48"/>
    </row>
    <row r="34" spans="2:33" ht="14.25" customHeight="1" x14ac:dyDescent="0.2">
      <c r="B34" s="110" t="s">
        <v>354</v>
      </c>
      <c r="C34" s="40" t="s">
        <v>520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09">
        <f>'1.1'!I36</f>
        <v>2.1319999999999997</v>
      </c>
      <c r="O34" s="111"/>
      <c r="P34" s="111"/>
      <c r="Q34" s="109"/>
      <c r="R34" s="111"/>
      <c r="S34" s="109">
        <v>0.65</v>
      </c>
      <c r="T34" s="111"/>
      <c r="U34" s="109"/>
      <c r="V34" s="111"/>
      <c r="W34" s="109"/>
      <c r="X34" s="111"/>
      <c r="Y34" s="109">
        <f t="shared" si="6"/>
        <v>0.65</v>
      </c>
      <c r="Z34" s="111"/>
      <c r="AA34" s="112"/>
      <c r="AB34" s="112">
        <f>'1.1'!W36</f>
        <v>2.0819999999999999</v>
      </c>
      <c r="AC34" s="112">
        <f>'1.1'!X36</f>
        <v>0.05</v>
      </c>
      <c r="AD34" s="112"/>
      <c r="AE34" s="112"/>
      <c r="AF34" s="109">
        <f t="shared" si="5"/>
        <v>2.1319999999999997</v>
      </c>
      <c r="AG34" s="48"/>
    </row>
    <row r="35" spans="2:33" ht="25.5" x14ac:dyDescent="0.2">
      <c r="B35" s="110" t="s">
        <v>355</v>
      </c>
      <c r="C35" s="40" t="s">
        <v>336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09">
        <f>'1.1'!I37</f>
        <v>1.7730000000000001</v>
      </c>
      <c r="O35" s="111"/>
      <c r="P35" s="111"/>
      <c r="Q35" s="109">
        <v>0.6</v>
      </c>
      <c r="R35" s="111"/>
      <c r="S35" s="109">
        <v>2.5</v>
      </c>
      <c r="T35" s="111"/>
      <c r="U35" s="109"/>
      <c r="V35" s="111"/>
      <c r="W35" s="109"/>
      <c r="X35" s="111"/>
      <c r="Y35" s="109">
        <f t="shared" si="6"/>
        <v>3.1</v>
      </c>
      <c r="Z35" s="111"/>
      <c r="AA35" s="112">
        <f>'1.1'!V37</f>
        <v>0.62</v>
      </c>
      <c r="AB35" s="112">
        <f>'1.1'!W37</f>
        <v>0.626</v>
      </c>
      <c r="AC35" s="112">
        <f>'1.1'!X37</f>
        <v>0.52700000000000002</v>
      </c>
      <c r="AD35" s="112"/>
      <c r="AE35" s="112"/>
      <c r="AF35" s="109">
        <f t="shared" si="5"/>
        <v>1.7730000000000001</v>
      </c>
      <c r="AG35" s="48"/>
    </row>
    <row r="36" spans="2:33" ht="25.5" x14ac:dyDescent="0.2">
      <c r="B36" s="110" t="s">
        <v>356</v>
      </c>
      <c r="C36" s="40" t="s">
        <v>495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09">
        <f>'1.1'!I38</f>
        <v>4.3559999999999999</v>
      </c>
      <c r="O36" s="92"/>
      <c r="P36" s="93"/>
      <c r="Q36" s="109"/>
      <c r="R36" s="92"/>
      <c r="S36" s="109">
        <v>1.3</v>
      </c>
      <c r="T36" s="93">
        <v>0.8</v>
      </c>
      <c r="U36" s="109"/>
      <c r="V36" s="93"/>
      <c r="W36" s="109"/>
      <c r="X36" s="92"/>
      <c r="Y36" s="109">
        <f t="shared" si="6"/>
        <v>1.3</v>
      </c>
      <c r="Z36" s="111">
        <f t="shared" si="4"/>
        <v>0.8</v>
      </c>
      <c r="AA36" s="112"/>
      <c r="AB36" s="112">
        <f>'1.1'!W38</f>
        <v>0.1</v>
      </c>
      <c r="AC36" s="112">
        <f>'1.1'!X38</f>
        <v>4.2560000000000002</v>
      </c>
      <c r="AD36" s="112"/>
      <c r="AE36" s="112"/>
      <c r="AF36" s="109">
        <f t="shared" si="5"/>
        <v>4.3559999999999999</v>
      </c>
      <c r="AG36" s="48"/>
    </row>
    <row r="37" spans="2:33" x14ac:dyDescent="0.2">
      <c r="B37" s="110" t="s">
        <v>357</v>
      </c>
      <c r="C37" s="40" t="s">
        <v>451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09">
        <f>'1.1'!I39</f>
        <v>4.4450000000000003</v>
      </c>
      <c r="O37" s="111"/>
      <c r="P37" s="111"/>
      <c r="Q37" s="109"/>
      <c r="R37" s="111"/>
      <c r="S37" s="109"/>
      <c r="T37" s="111"/>
      <c r="U37" s="109"/>
      <c r="V37" s="111"/>
      <c r="W37" s="109"/>
      <c r="X37" s="111"/>
      <c r="Y37" s="109"/>
      <c r="Z37" s="111"/>
      <c r="AA37" s="112"/>
      <c r="AB37" s="112"/>
      <c r="AC37" s="112"/>
      <c r="AD37" s="112"/>
      <c r="AE37" s="112">
        <f>'1.1'!Z39</f>
        <v>4.4450000000000003</v>
      </c>
      <c r="AF37" s="109">
        <f t="shared" si="5"/>
        <v>4.4450000000000003</v>
      </c>
      <c r="AG37" s="48"/>
    </row>
    <row r="38" spans="2:33" x14ac:dyDescent="0.2">
      <c r="B38" s="110" t="s">
        <v>358</v>
      </c>
      <c r="C38" s="40" t="s">
        <v>337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09">
        <f>'1.1'!I40</f>
        <v>4.2329999999999997</v>
      </c>
      <c r="O38" s="111"/>
      <c r="P38" s="111"/>
      <c r="Q38" s="109"/>
      <c r="R38" s="111"/>
      <c r="S38" s="109"/>
      <c r="T38" s="111"/>
      <c r="U38" s="109"/>
      <c r="V38" s="111"/>
      <c r="W38" s="109"/>
      <c r="X38" s="111"/>
      <c r="Y38" s="109"/>
      <c r="Z38" s="111"/>
      <c r="AA38" s="112"/>
      <c r="AB38" s="112"/>
      <c r="AC38" s="112"/>
      <c r="AD38" s="112">
        <f>'1.1'!Y40</f>
        <v>4.2329999999999997</v>
      </c>
      <c r="AE38" s="112"/>
      <c r="AF38" s="109">
        <f t="shared" si="5"/>
        <v>4.2329999999999997</v>
      </c>
      <c r="AG38" s="48"/>
    </row>
    <row r="39" spans="2:33" x14ac:dyDescent="0.2">
      <c r="B39" s="110" t="s">
        <v>359</v>
      </c>
      <c r="C39" s="40" t="s">
        <v>517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09">
        <f>'1.1'!I41</f>
        <v>5.6609999999999996</v>
      </c>
      <c r="O39" s="111"/>
      <c r="P39" s="111"/>
      <c r="Q39" s="109"/>
      <c r="R39" s="111"/>
      <c r="S39" s="109"/>
      <c r="T39" s="111"/>
      <c r="U39" s="109"/>
      <c r="V39" s="111"/>
      <c r="W39" s="109"/>
      <c r="X39" s="111">
        <v>3.2</v>
      </c>
      <c r="Y39" s="109"/>
      <c r="Z39" s="111">
        <f t="shared" si="4"/>
        <v>3.2</v>
      </c>
      <c r="AA39" s="112"/>
      <c r="AB39" s="112"/>
      <c r="AC39" s="112">
        <f>'1.1'!X41</f>
        <v>0.1</v>
      </c>
      <c r="AD39" s="112">
        <f>'1.1'!Y41</f>
        <v>4.7610000000000001</v>
      </c>
      <c r="AE39" s="112">
        <f>'1.1'!Z41</f>
        <v>0.8</v>
      </c>
      <c r="AF39" s="109">
        <f t="shared" si="5"/>
        <v>5.6609999999999996</v>
      </c>
      <c r="AG39" s="48"/>
    </row>
    <row r="40" spans="2:33" x14ac:dyDescent="0.2">
      <c r="B40" s="110" t="s">
        <v>360</v>
      </c>
      <c r="C40" s="40" t="s">
        <v>338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09">
        <f>'1.1'!I42</f>
        <v>5.3999999999999995</v>
      </c>
      <c r="O40" s="111"/>
      <c r="P40" s="111"/>
      <c r="Q40" s="109"/>
      <c r="R40" s="111"/>
      <c r="S40" s="109"/>
      <c r="T40" s="111"/>
      <c r="U40" s="109"/>
      <c r="V40" s="111"/>
      <c r="W40" s="109"/>
      <c r="X40" s="111"/>
      <c r="Y40" s="109"/>
      <c r="Z40" s="111"/>
      <c r="AA40" s="112"/>
      <c r="AB40" s="112"/>
      <c r="AC40" s="112">
        <f>'1.1'!X42</f>
        <v>0.3</v>
      </c>
      <c r="AD40" s="112"/>
      <c r="AE40" s="112">
        <f>'1.1'!Z42</f>
        <v>5.0999999999999996</v>
      </c>
      <c r="AF40" s="109">
        <f t="shared" si="5"/>
        <v>5.3999999999999995</v>
      </c>
      <c r="AG40" s="48"/>
    </row>
    <row r="41" spans="2:33" x14ac:dyDescent="0.2">
      <c r="B41" s="110" t="s">
        <v>361</v>
      </c>
      <c r="C41" s="40" t="s">
        <v>521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09">
        <f>'1.1'!I43</f>
        <v>3.41</v>
      </c>
      <c r="O41" s="111"/>
      <c r="P41" s="111"/>
      <c r="Q41" s="109"/>
      <c r="R41" s="111"/>
      <c r="S41" s="109">
        <v>2.4</v>
      </c>
      <c r="T41" s="111"/>
      <c r="U41" s="109"/>
      <c r="V41" s="111"/>
      <c r="W41" s="109"/>
      <c r="X41" s="111"/>
      <c r="Y41" s="109">
        <f t="shared" si="6"/>
        <v>2.4</v>
      </c>
      <c r="Z41" s="111"/>
      <c r="AA41" s="112"/>
      <c r="AB41" s="112"/>
      <c r="AC41" s="112">
        <f>'1.1'!X43</f>
        <v>3.41</v>
      </c>
      <c r="AD41" s="112"/>
      <c r="AE41" s="112"/>
      <c r="AF41" s="109">
        <f t="shared" si="5"/>
        <v>3.41</v>
      </c>
      <c r="AG41" s="48"/>
    </row>
    <row r="42" spans="2:33" x14ac:dyDescent="0.2">
      <c r="B42" s="110" t="s">
        <v>362</v>
      </c>
      <c r="C42" s="40" t="s">
        <v>339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09">
        <f>'1.1'!I44</f>
        <v>6.4669999999999996</v>
      </c>
      <c r="O42" s="111"/>
      <c r="P42" s="111"/>
      <c r="Q42" s="109"/>
      <c r="R42" s="111"/>
      <c r="S42" s="109"/>
      <c r="T42" s="111"/>
      <c r="U42" s="109"/>
      <c r="V42" s="111"/>
      <c r="W42" s="109"/>
      <c r="X42" s="111"/>
      <c r="Y42" s="109"/>
      <c r="Z42" s="111"/>
      <c r="AA42" s="112"/>
      <c r="AB42" s="112">
        <f>'1.1'!W44</f>
        <v>0.09</v>
      </c>
      <c r="AC42" s="112">
        <f>'1.1'!X44</f>
        <v>0.04</v>
      </c>
      <c r="AD42" s="112">
        <f>'1.1'!Y44</f>
        <v>6.3369999999999997</v>
      </c>
      <c r="AE42" s="112"/>
      <c r="AF42" s="109">
        <f t="shared" si="5"/>
        <v>6.4669999999999996</v>
      </c>
      <c r="AG42" s="48"/>
    </row>
    <row r="43" spans="2:33" x14ac:dyDescent="0.2">
      <c r="B43" s="110" t="s">
        <v>363</v>
      </c>
      <c r="C43" s="40" t="s">
        <v>340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09">
        <f>'1.1'!I45</f>
        <v>6.2550000000000008</v>
      </c>
      <c r="O43" s="111"/>
      <c r="P43" s="111"/>
      <c r="Q43" s="109">
        <v>1.1000000000000001</v>
      </c>
      <c r="R43" s="111"/>
      <c r="S43" s="109"/>
      <c r="T43" s="111"/>
      <c r="U43" s="109">
        <v>1.9</v>
      </c>
      <c r="V43" s="111"/>
      <c r="W43" s="109"/>
      <c r="X43" s="111"/>
      <c r="Y43" s="109">
        <f t="shared" si="6"/>
        <v>3</v>
      </c>
      <c r="Z43" s="111"/>
      <c r="AA43" s="112">
        <f>'1.1'!V45</f>
        <v>0.88200000000000001</v>
      </c>
      <c r="AB43" s="112">
        <f>'1.1'!W45</f>
        <v>1.2949999999999999</v>
      </c>
      <c r="AC43" s="112"/>
      <c r="AD43" s="112">
        <f>'1.1'!Y45</f>
        <v>4.0780000000000003</v>
      </c>
      <c r="AE43" s="112"/>
      <c r="AF43" s="109">
        <f t="shared" si="5"/>
        <v>6.2550000000000008</v>
      </c>
      <c r="AG43" s="48"/>
    </row>
    <row r="44" spans="2:33" x14ac:dyDescent="0.2">
      <c r="B44" s="110" t="s">
        <v>364</v>
      </c>
      <c r="C44" s="40" t="s">
        <v>341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09">
        <f>'1.1'!I46</f>
        <v>9.2119999999999997</v>
      </c>
      <c r="O44" s="111"/>
      <c r="P44" s="111"/>
      <c r="Q44" s="109">
        <v>1.5</v>
      </c>
      <c r="R44" s="111"/>
      <c r="S44" s="109"/>
      <c r="T44" s="111"/>
      <c r="U44" s="109"/>
      <c r="V44" s="111"/>
      <c r="W44" s="109">
        <v>4</v>
      </c>
      <c r="X44" s="111"/>
      <c r="Y44" s="109">
        <f t="shared" si="6"/>
        <v>5.5</v>
      </c>
      <c r="Z44" s="111"/>
      <c r="AA44" s="112">
        <f>'1.1'!V46</f>
        <v>1.819</v>
      </c>
      <c r="AB44" s="112">
        <f>'1.1'!W46</f>
        <v>2.2000000000000002</v>
      </c>
      <c r="AC44" s="112">
        <f>'1.1'!X46</f>
        <v>1.41</v>
      </c>
      <c r="AD44" s="112">
        <f>'1.1'!Y46</f>
        <v>1.891</v>
      </c>
      <c r="AE44" s="112">
        <f>'1.1'!Z46</f>
        <v>1.8919999999999999</v>
      </c>
      <c r="AF44" s="109">
        <f t="shared" si="5"/>
        <v>9.2119999999999997</v>
      </c>
      <c r="AG44" s="48"/>
    </row>
    <row r="45" spans="2:33" x14ac:dyDescent="0.2">
      <c r="B45" s="110" t="s">
        <v>365</v>
      </c>
      <c r="C45" s="40" t="s">
        <v>342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09">
        <f>'1.1'!I47</f>
        <v>2.1589999999999998</v>
      </c>
      <c r="O45" s="111"/>
      <c r="P45" s="111"/>
      <c r="Q45" s="109"/>
      <c r="R45" s="111"/>
      <c r="S45" s="109"/>
      <c r="T45" s="111"/>
      <c r="U45" s="109"/>
      <c r="V45" s="111"/>
      <c r="W45" s="109"/>
      <c r="X45" s="111">
        <v>0.5</v>
      </c>
      <c r="Y45" s="109"/>
      <c r="Z45" s="111">
        <f t="shared" si="4"/>
        <v>0.5</v>
      </c>
      <c r="AA45" s="112"/>
      <c r="AB45" s="112"/>
      <c r="AC45" s="112"/>
      <c r="AD45" s="112"/>
      <c r="AE45" s="112">
        <f>'1.1'!Z47</f>
        <v>2.1589999999999998</v>
      </c>
      <c r="AF45" s="109">
        <f t="shared" si="5"/>
        <v>2.1589999999999998</v>
      </c>
      <c r="AG45" s="48"/>
    </row>
    <row r="46" spans="2:33" x14ac:dyDescent="0.2">
      <c r="B46" s="110" t="s">
        <v>366</v>
      </c>
      <c r="C46" s="40" t="s">
        <v>343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09">
        <f>'1.1'!I48</f>
        <v>2</v>
      </c>
      <c r="O46" s="111"/>
      <c r="P46" s="111"/>
      <c r="Q46" s="109"/>
      <c r="R46" s="111"/>
      <c r="S46" s="109"/>
      <c r="T46" s="111"/>
      <c r="U46" s="109"/>
      <c r="V46" s="111"/>
      <c r="W46" s="109">
        <v>1.2</v>
      </c>
      <c r="X46" s="111"/>
      <c r="Y46" s="109">
        <f t="shared" si="6"/>
        <v>1.2</v>
      </c>
      <c r="Z46" s="111"/>
      <c r="AA46" s="112"/>
      <c r="AB46" s="112"/>
      <c r="AC46" s="112"/>
      <c r="AD46" s="112">
        <f>'1.1'!Y48</f>
        <v>1</v>
      </c>
      <c r="AE46" s="112">
        <f>'1.1'!Z48</f>
        <v>1</v>
      </c>
      <c r="AF46" s="109">
        <f t="shared" si="5"/>
        <v>2</v>
      </c>
      <c r="AG46" s="48"/>
    </row>
    <row r="47" spans="2:33" x14ac:dyDescent="0.2">
      <c r="B47" s="110" t="s">
        <v>367</v>
      </c>
      <c r="C47" s="40" t="s">
        <v>462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09">
        <f>'1.1'!I49</f>
        <v>2.3940000000000001</v>
      </c>
      <c r="O47" s="111"/>
      <c r="P47" s="111"/>
      <c r="Q47" s="109"/>
      <c r="R47" s="111"/>
      <c r="S47" s="109"/>
      <c r="T47" s="111"/>
      <c r="U47" s="109">
        <v>0.8</v>
      </c>
      <c r="V47" s="111">
        <v>0.25</v>
      </c>
      <c r="W47" s="109"/>
      <c r="X47" s="111"/>
      <c r="Y47" s="109">
        <f t="shared" si="6"/>
        <v>0.8</v>
      </c>
      <c r="Z47" s="111">
        <f t="shared" si="4"/>
        <v>0.25</v>
      </c>
      <c r="AA47" s="112"/>
      <c r="AB47" s="112"/>
      <c r="AC47" s="112">
        <f>'1.1'!X49</f>
        <v>0.1</v>
      </c>
      <c r="AD47" s="112">
        <f>'1.1'!Y49</f>
        <v>2.294</v>
      </c>
      <c r="AE47" s="112"/>
      <c r="AF47" s="109">
        <f t="shared" si="5"/>
        <v>2.3940000000000001</v>
      </c>
      <c r="AG47" s="48"/>
    </row>
    <row r="48" spans="2:33" ht="51" x14ac:dyDescent="0.2">
      <c r="B48" s="110" t="s">
        <v>368</v>
      </c>
      <c r="C48" s="40" t="s">
        <v>522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09">
        <v>10.856999999999999</v>
      </c>
      <c r="O48" s="111">
        <v>6.1</v>
      </c>
      <c r="P48" s="111"/>
      <c r="Q48" s="109"/>
      <c r="R48" s="111"/>
      <c r="S48" s="109"/>
      <c r="T48" s="111"/>
      <c r="U48" s="109"/>
      <c r="V48" s="111"/>
      <c r="W48" s="109"/>
      <c r="X48" s="111"/>
      <c r="Y48" s="109">
        <f t="shared" si="6"/>
        <v>6.1</v>
      </c>
      <c r="Z48" s="111"/>
      <c r="AA48" s="112">
        <v>10.856999999999999</v>
      </c>
      <c r="AB48" s="112"/>
      <c r="AC48" s="112"/>
      <c r="AD48" s="112"/>
      <c r="AE48" s="112"/>
      <c r="AF48" s="109">
        <f t="shared" si="5"/>
        <v>10.856999999999999</v>
      </c>
      <c r="AG48" s="48"/>
    </row>
    <row r="49" spans="2:33" ht="25.5" x14ac:dyDescent="0.2">
      <c r="B49" s="110" t="s">
        <v>369</v>
      </c>
      <c r="C49" s="40" t="s">
        <v>421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09">
        <f>'1.1'!I51</f>
        <v>44.582999999999998</v>
      </c>
      <c r="O49" s="111"/>
      <c r="P49" s="111"/>
      <c r="Q49" s="109"/>
      <c r="R49" s="111"/>
      <c r="S49" s="109"/>
      <c r="T49" s="111"/>
      <c r="U49" s="109"/>
      <c r="V49" s="111"/>
      <c r="W49" s="109"/>
      <c r="X49" s="111"/>
      <c r="Y49" s="109"/>
      <c r="Z49" s="111"/>
      <c r="AA49" s="112">
        <f>'1.1'!V51</f>
        <v>12.398</v>
      </c>
      <c r="AB49" s="112">
        <f>'1.1'!W51</f>
        <v>6.24</v>
      </c>
      <c r="AC49" s="112">
        <f>'1.1'!X51</f>
        <v>10.199999999999999</v>
      </c>
      <c r="AD49" s="112">
        <f>'1.1'!Y51</f>
        <v>6.0519999999999996</v>
      </c>
      <c r="AE49" s="112">
        <f>'1.1'!Z51</f>
        <v>9.6929999999999996</v>
      </c>
      <c r="AF49" s="109">
        <f t="shared" si="5"/>
        <v>44.582999999999998</v>
      </c>
      <c r="AG49" s="48"/>
    </row>
    <row r="50" spans="2:33" ht="38.25" x14ac:dyDescent="0.2">
      <c r="B50" s="110" t="s">
        <v>370</v>
      </c>
      <c r="C50" s="40" t="s">
        <v>447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09">
        <f>'1.1'!I52</f>
        <v>2.2999999999999998</v>
      </c>
      <c r="O50" s="111"/>
      <c r="P50" s="111"/>
      <c r="Q50" s="109"/>
      <c r="R50" s="111"/>
      <c r="S50" s="109"/>
      <c r="T50" s="111"/>
      <c r="U50" s="109"/>
      <c r="V50" s="111"/>
      <c r="W50" s="109"/>
      <c r="X50" s="111"/>
      <c r="Y50" s="109"/>
      <c r="Z50" s="111"/>
      <c r="AA50" s="112"/>
      <c r="AB50" s="112"/>
      <c r="AC50" s="112"/>
      <c r="AD50" s="112"/>
      <c r="AE50" s="112">
        <f>'1.1'!Z52</f>
        <v>2.2999999999999998</v>
      </c>
      <c r="AF50" s="109">
        <f t="shared" si="5"/>
        <v>2.2999999999999998</v>
      </c>
      <c r="AG50" s="48"/>
    </row>
    <row r="51" spans="2:33" ht="25.5" x14ac:dyDescent="0.2">
      <c r="B51" s="110" t="s">
        <v>371</v>
      </c>
      <c r="C51" s="40" t="s">
        <v>450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09">
        <f>'1.1'!I53</f>
        <v>14.954000000000001</v>
      </c>
      <c r="O51" s="111"/>
      <c r="P51" s="111"/>
      <c r="Q51" s="109"/>
      <c r="R51" s="111"/>
      <c r="S51" s="109"/>
      <c r="T51" s="111"/>
      <c r="U51" s="109"/>
      <c r="V51" s="111"/>
      <c r="W51" s="109"/>
      <c r="X51" s="111"/>
      <c r="Y51" s="109"/>
      <c r="Z51" s="111"/>
      <c r="AA51" s="112"/>
      <c r="AB51" s="112">
        <f>'1.1'!W53</f>
        <v>3.4540000000000002</v>
      </c>
      <c r="AC51" s="112">
        <f>'1.1'!X53</f>
        <v>2.5</v>
      </c>
      <c r="AD51" s="112">
        <f>'1.1'!Y53</f>
        <v>4</v>
      </c>
      <c r="AE51" s="112">
        <f>'1.1'!Z53</f>
        <v>5</v>
      </c>
      <c r="AF51" s="109">
        <f t="shared" si="5"/>
        <v>14.954000000000001</v>
      </c>
      <c r="AG51" s="48"/>
    </row>
    <row r="52" spans="2:33" ht="25.5" x14ac:dyDescent="0.2">
      <c r="B52" s="110" t="s">
        <v>420</v>
      </c>
      <c r="C52" s="40" t="s">
        <v>489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09">
        <f>'1.1'!I54</f>
        <v>9.7420000000000009</v>
      </c>
      <c r="O52" s="111"/>
      <c r="P52" s="111"/>
      <c r="Q52" s="109"/>
      <c r="R52" s="111"/>
      <c r="S52" s="109"/>
      <c r="T52" s="111"/>
      <c r="U52" s="109"/>
      <c r="V52" s="111"/>
      <c r="W52" s="109"/>
      <c r="X52" s="111"/>
      <c r="Y52" s="109"/>
      <c r="Z52" s="111"/>
      <c r="AA52" s="112"/>
      <c r="AB52" s="112">
        <f>'1.1'!W54</f>
        <v>1.18</v>
      </c>
      <c r="AC52" s="112">
        <f>'1.1'!X54</f>
        <v>2.1</v>
      </c>
      <c r="AD52" s="112">
        <f>'1.1'!Y54</f>
        <v>2.4039999999999999</v>
      </c>
      <c r="AE52" s="112">
        <f>'1.1'!Z54</f>
        <v>4.0579999999999998</v>
      </c>
      <c r="AF52" s="109">
        <f t="shared" si="5"/>
        <v>9.7420000000000009</v>
      </c>
      <c r="AG52" s="48"/>
    </row>
    <row r="53" spans="2:33" ht="25.5" x14ac:dyDescent="0.2">
      <c r="B53" s="110" t="s">
        <v>511</v>
      </c>
      <c r="C53" s="40" t="s">
        <v>463</v>
      </c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09">
        <f>'1.1'!I55</f>
        <v>1.2</v>
      </c>
      <c r="O53" s="111"/>
      <c r="P53" s="111"/>
      <c r="Q53" s="109"/>
      <c r="R53" s="111"/>
      <c r="S53" s="109"/>
      <c r="T53" s="111"/>
      <c r="U53" s="109"/>
      <c r="V53" s="111"/>
      <c r="W53" s="109"/>
      <c r="X53" s="111"/>
      <c r="Y53" s="111"/>
      <c r="Z53" s="111"/>
      <c r="AA53" s="112"/>
      <c r="AB53" s="112">
        <f>'1.1'!W55</f>
        <v>1</v>
      </c>
      <c r="AC53" s="112">
        <f>'1.1'!X55</f>
        <v>0.2</v>
      </c>
      <c r="AD53" s="112"/>
      <c r="AE53" s="112"/>
      <c r="AF53" s="109">
        <f t="shared" si="5"/>
        <v>1.2</v>
      </c>
      <c r="AG53" s="48"/>
    </row>
    <row r="54" spans="2:33" ht="38.25" x14ac:dyDescent="0.2">
      <c r="B54" s="110" t="s">
        <v>518</v>
      </c>
      <c r="C54" s="40" t="s">
        <v>512</v>
      </c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09">
        <f>'1.1'!I56</f>
        <v>10.5</v>
      </c>
      <c r="O54" s="111"/>
      <c r="P54" s="111"/>
      <c r="Q54" s="109"/>
      <c r="R54" s="111"/>
      <c r="S54" s="109"/>
      <c r="T54" s="111"/>
      <c r="U54" s="109"/>
      <c r="V54" s="111"/>
      <c r="W54" s="109"/>
      <c r="X54" s="111"/>
      <c r="Y54" s="111"/>
      <c r="Z54" s="111"/>
      <c r="AA54" s="112"/>
      <c r="AB54" s="112">
        <f>'1.1'!W56</f>
        <v>1.5</v>
      </c>
      <c r="AC54" s="112">
        <f>'1.1'!X56</f>
        <v>4.5</v>
      </c>
      <c r="AD54" s="112">
        <f>'1.1'!Y56</f>
        <v>4.5</v>
      </c>
      <c r="AE54" s="112"/>
      <c r="AF54" s="109">
        <f t="shared" si="5"/>
        <v>10.5</v>
      </c>
      <c r="AG54" s="48"/>
    </row>
    <row r="55" spans="2:33" s="42" customFormat="1" x14ac:dyDescent="0.2">
      <c r="B55" s="115" t="s">
        <v>82</v>
      </c>
      <c r="C55" s="43" t="s">
        <v>318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83">
        <f>SUM(N56:N66)</f>
        <v>75.27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41">
        <f>SUM(AA56:AA66)</f>
        <v>10.058</v>
      </c>
      <c r="AB55" s="41">
        <f t="shared" ref="AB55:AF55" si="7">SUM(AB56:AB66)</f>
        <v>22.030999999999999</v>
      </c>
      <c r="AC55" s="41">
        <f t="shared" si="7"/>
        <v>8.8439999999999994</v>
      </c>
      <c r="AD55" s="41">
        <f t="shared" si="7"/>
        <v>13.3</v>
      </c>
      <c r="AE55" s="41">
        <f t="shared" si="7"/>
        <v>21.036999999999999</v>
      </c>
      <c r="AF55" s="41">
        <f t="shared" si="7"/>
        <v>75.27</v>
      </c>
      <c r="AG55" s="72"/>
    </row>
    <row r="56" spans="2:33" ht="25.5" x14ac:dyDescent="0.2">
      <c r="B56" s="110" t="s">
        <v>105</v>
      </c>
      <c r="C56" s="40" t="s">
        <v>384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09">
        <f>'1.1'!I58</f>
        <v>7.5410000000000004</v>
      </c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111"/>
      <c r="Z56" s="111"/>
      <c r="AA56" s="112">
        <f>'1.1'!V58</f>
        <v>0.9</v>
      </c>
      <c r="AB56" s="112">
        <f>'1.1'!W58</f>
        <v>1</v>
      </c>
      <c r="AC56" s="112">
        <f>'1.1'!X58</f>
        <v>3.2</v>
      </c>
      <c r="AD56" s="112">
        <f>'1.1'!Y58</f>
        <v>1.2</v>
      </c>
      <c r="AE56" s="112">
        <f>'1.1'!Z58</f>
        <v>1.2410000000000001</v>
      </c>
      <c r="AF56" s="112">
        <f>SUM(AA56:AE56)</f>
        <v>7.5410000000000004</v>
      </c>
      <c r="AG56" s="48"/>
    </row>
    <row r="57" spans="2:33" s="42" customFormat="1" ht="25.5" x14ac:dyDescent="0.2">
      <c r="B57" s="110" t="s">
        <v>191</v>
      </c>
      <c r="C57" s="40" t="s">
        <v>413</v>
      </c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109">
        <f>'1.1'!I59</f>
        <v>2.5</v>
      </c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2"/>
      <c r="AB57" s="112">
        <f>'1.1'!W59</f>
        <v>0.2</v>
      </c>
      <c r="AC57" s="112">
        <f>'1.1'!X59</f>
        <v>0.4</v>
      </c>
      <c r="AD57" s="112">
        <f>'1.1'!Y59</f>
        <v>0.8</v>
      </c>
      <c r="AE57" s="112">
        <f>'1.1'!Z59</f>
        <v>1.1000000000000001</v>
      </c>
      <c r="AF57" s="112">
        <f t="shared" ref="AF57:AF66" si="8">SUM(AA57:AE57)</f>
        <v>2.5</v>
      </c>
      <c r="AG57" s="72"/>
    </row>
    <row r="58" spans="2:33" x14ac:dyDescent="0.2">
      <c r="B58" s="110" t="s">
        <v>193</v>
      </c>
      <c r="C58" s="40" t="s">
        <v>344</v>
      </c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09">
        <f>'1.1'!I60</f>
        <v>3.8320000000000003</v>
      </c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2">
        <f>'1.1'!V60</f>
        <v>0.40600000000000003</v>
      </c>
      <c r="AB58" s="112">
        <f>'1.1'!W60</f>
        <v>1.3</v>
      </c>
      <c r="AC58" s="112">
        <f>'1.1'!X60</f>
        <v>0.58399999999999996</v>
      </c>
      <c r="AD58" s="112">
        <f>'1.1'!Y60</f>
        <v>0.7</v>
      </c>
      <c r="AE58" s="112">
        <f>'1.1'!Z60</f>
        <v>0.84199999999999997</v>
      </c>
      <c r="AF58" s="112">
        <f t="shared" si="8"/>
        <v>3.8320000000000003</v>
      </c>
      <c r="AG58" s="48"/>
    </row>
    <row r="59" spans="2:33" x14ac:dyDescent="0.2">
      <c r="B59" s="110" t="s">
        <v>195</v>
      </c>
      <c r="C59" s="40" t="s">
        <v>385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09">
        <f>'1.1'!I61</f>
        <v>32.581000000000003</v>
      </c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2">
        <f>'1.1'!V61</f>
        <v>5</v>
      </c>
      <c r="AB59" s="112">
        <f>'1.1'!W61</f>
        <v>8.4809999999999999</v>
      </c>
      <c r="AC59" s="112">
        <f>'1.1'!X61</f>
        <v>3.8</v>
      </c>
      <c r="AD59" s="112">
        <f>'1.1'!Y61</f>
        <v>7.1</v>
      </c>
      <c r="AE59" s="112">
        <f>'1.1'!Z61</f>
        <v>8.1999999999999993</v>
      </c>
      <c r="AF59" s="112">
        <f t="shared" si="8"/>
        <v>32.581000000000003</v>
      </c>
      <c r="AG59" s="48"/>
    </row>
    <row r="60" spans="2:33" x14ac:dyDescent="0.2">
      <c r="B60" s="110" t="s">
        <v>197</v>
      </c>
      <c r="C60" s="40" t="s">
        <v>386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09">
        <f>'1.1'!I62</f>
        <v>11.256</v>
      </c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2">
        <f>'1.1'!V62</f>
        <v>2.052</v>
      </c>
      <c r="AB60" s="112">
        <f>'1.1'!W62</f>
        <v>1.4</v>
      </c>
      <c r="AC60" s="112">
        <f>'1.1'!X62</f>
        <v>0.15</v>
      </c>
      <c r="AD60" s="112">
        <f>'1.1'!Y62</f>
        <v>1</v>
      </c>
      <c r="AE60" s="112">
        <f>'1.1'!Z62</f>
        <v>6.6539999999999999</v>
      </c>
      <c r="AF60" s="112">
        <f t="shared" si="8"/>
        <v>11.256</v>
      </c>
      <c r="AG60" s="48"/>
    </row>
    <row r="61" spans="2:33" ht="13.5" customHeight="1" x14ac:dyDescent="0.2">
      <c r="B61" s="110" t="s">
        <v>199</v>
      </c>
      <c r="C61" s="40" t="s">
        <v>468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09">
        <f>'1.1'!I63</f>
        <v>4.0999999999999996</v>
      </c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2">
        <f>'1.1'!V63</f>
        <v>1</v>
      </c>
      <c r="AB61" s="112">
        <f>'1.1'!W63</f>
        <v>1.1000000000000001</v>
      </c>
      <c r="AC61" s="112">
        <f>'1.1'!X63</f>
        <v>0.5</v>
      </c>
      <c r="AD61" s="112">
        <f>'1.1'!Y63</f>
        <v>1.5</v>
      </c>
      <c r="AE61" s="112"/>
      <c r="AF61" s="112">
        <f t="shared" si="8"/>
        <v>4.0999999999999996</v>
      </c>
      <c r="AG61" s="48"/>
    </row>
    <row r="62" spans="2:33" ht="25.5" x14ac:dyDescent="0.2">
      <c r="B62" s="110" t="s">
        <v>201</v>
      </c>
      <c r="C62" s="40" t="s">
        <v>494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09">
        <f>'1.1'!I64</f>
        <v>2.1</v>
      </c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2">
        <f>'1.1'!V64</f>
        <v>0.6</v>
      </c>
      <c r="AB62" s="112">
        <f>'1.1'!W64</f>
        <v>1.5</v>
      </c>
      <c r="AC62" s="112"/>
      <c r="AD62" s="112"/>
      <c r="AE62" s="112"/>
      <c r="AF62" s="112">
        <f t="shared" si="8"/>
        <v>2.1</v>
      </c>
      <c r="AG62" s="48"/>
    </row>
    <row r="63" spans="2:33" ht="25.5" x14ac:dyDescent="0.2">
      <c r="B63" s="110" t="s">
        <v>372</v>
      </c>
      <c r="C63" s="40" t="s">
        <v>467</v>
      </c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09">
        <f>'1.1'!I65</f>
        <v>6.8</v>
      </c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2">
        <f>'1.1'!V65</f>
        <v>0.1</v>
      </c>
      <c r="AB63" s="112">
        <f>'1.1'!W65</f>
        <v>6.7</v>
      </c>
      <c r="AC63" s="112">
        <f>'1.1'!X65</f>
        <v>0</v>
      </c>
      <c r="AD63" s="112"/>
      <c r="AE63" s="112"/>
      <c r="AF63" s="112">
        <f t="shared" si="8"/>
        <v>6.8</v>
      </c>
    </row>
    <row r="64" spans="2:33" ht="25.5" x14ac:dyDescent="0.2">
      <c r="B64" s="110" t="s">
        <v>373</v>
      </c>
      <c r="C64" s="40" t="s">
        <v>465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09">
        <f>'1.1'!I66</f>
        <v>0.35</v>
      </c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2"/>
      <c r="AB64" s="112">
        <f>'1.1'!W66</f>
        <v>0.15</v>
      </c>
      <c r="AC64" s="112">
        <f>'1.1'!X66</f>
        <v>0.2</v>
      </c>
      <c r="AD64" s="112"/>
      <c r="AE64" s="112"/>
      <c r="AF64" s="112">
        <f t="shared" si="8"/>
        <v>0.35</v>
      </c>
    </row>
    <row r="65" spans="2:32" ht="27.75" customHeight="1" x14ac:dyDescent="0.2">
      <c r="B65" s="110" t="s">
        <v>414</v>
      </c>
      <c r="C65" s="40" t="s">
        <v>466</v>
      </c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09">
        <f>'1.1'!I67</f>
        <v>4</v>
      </c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2"/>
      <c r="AB65" s="112"/>
      <c r="AC65" s="112"/>
      <c r="AD65" s="112">
        <f>'1.1'!Y67</f>
        <v>1</v>
      </c>
      <c r="AE65" s="112">
        <f>'1.1'!Z67</f>
        <v>3</v>
      </c>
      <c r="AF65" s="112">
        <f t="shared" si="8"/>
        <v>4</v>
      </c>
    </row>
    <row r="66" spans="2:32" ht="25.5" x14ac:dyDescent="0.2">
      <c r="B66" s="110" t="s">
        <v>455</v>
      </c>
      <c r="C66" s="40" t="s">
        <v>513</v>
      </c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09">
        <f>'1.1'!I68</f>
        <v>0.21000000000000002</v>
      </c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2"/>
      <c r="AB66" s="112">
        <f>'1.1'!W68</f>
        <v>0.2</v>
      </c>
      <c r="AC66" s="112">
        <f>'1.1'!X68</f>
        <v>0.01</v>
      </c>
      <c r="AD66" s="112"/>
      <c r="AE66" s="112"/>
      <c r="AF66" s="112">
        <f t="shared" si="8"/>
        <v>0.21000000000000002</v>
      </c>
    </row>
  </sheetData>
  <mergeCells count="16">
    <mergeCell ref="B5:AF5"/>
    <mergeCell ref="C17:C19"/>
    <mergeCell ref="B17:B19"/>
    <mergeCell ref="N17:N18"/>
    <mergeCell ref="AA19:AF19"/>
    <mergeCell ref="Y18:Z18"/>
    <mergeCell ref="O17:AF17"/>
    <mergeCell ref="D17:H17"/>
    <mergeCell ref="I17:M17"/>
    <mergeCell ref="D18:H18"/>
    <mergeCell ref="I18:M18"/>
    <mergeCell ref="O18:P18"/>
    <mergeCell ref="Q18:R18"/>
    <mergeCell ref="S18:T18"/>
    <mergeCell ref="U18:V18"/>
    <mergeCell ref="W18:X18"/>
  </mergeCells>
  <phoneticPr fontId="3" type="noConversion"/>
  <pageMargins left="0.35433070866141736" right="0.35433070866141736" top="0.51181102362204722" bottom="0.23622047244094491" header="0.15748031496062992" footer="0.15748031496062992"/>
  <pageSetup paperSize="9" scale="70" orientation="landscape" r:id="rId1"/>
  <headerFooter alignWithMargins="0"/>
  <colBreaks count="1" manualBreakCount="1">
    <brk id="3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0"/>
  <sheetViews>
    <sheetView zoomScaleNormal="100" workbookViewId="0">
      <selection activeCell="C11" sqref="C11"/>
    </sheetView>
  </sheetViews>
  <sheetFormatPr defaultRowHeight="12.75" x14ac:dyDescent="0.2"/>
  <cols>
    <col min="1" max="1" width="2.5703125" style="35" customWidth="1"/>
    <col min="2" max="2" width="5" style="100" customWidth="1"/>
    <col min="3" max="3" width="78.140625" style="35" bestFit="1" customWidth="1"/>
    <col min="4" max="4" width="8.5703125" style="37" customWidth="1"/>
    <col min="5" max="5" width="10.5703125" style="37" customWidth="1"/>
    <col min="6" max="6" width="7.42578125" style="37" customWidth="1"/>
    <col min="7" max="7" width="10" style="37" customWidth="1"/>
    <col min="8" max="8" width="7.28515625" style="37" customWidth="1"/>
    <col min="9" max="9" width="9.85546875" style="37" customWidth="1"/>
    <col min="10" max="10" width="7.42578125" style="37" customWidth="1"/>
    <col min="11" max="11" width="10.42578125" style="37" customWidth="1"/>
    <col min="12" max="12" width="7.140625" style="37" customWidth="1"/>
    <col min="13" max="13" width="10.42578125" style="37" customWidth="1"/>
    <col min="14" max="14" width="7.42578125" style="37" customWidth="1"/>
    <col min="15" max="15" width="10.5703125" style="37" customWidth="1"/>
    <col min="16" max="16" width="8.42578125" style="37" customWidth="1"/>
    <col min="17" max="17" width="5.85546875" style="37" customWidth="1"/>
    <col min="18" max="18" width="10.42578125" style="37" customWidth="1"/>
    <col min="19" max="19" width="11" style="37" customWidth="1"/>
    <col min="20" max="20" width="8.7109375" style="35" customWidth="1"/>
    <col min="21" max="16384" width="9.140625" style="35"/>
  </cols>
  <sheetData>
    <row r="1" spans="2:20" x14ac:dyDescent="0.2">
      <c r="T1" s="16" t="s">
        <v>426</v>
      </c>
    </row>
    <row r="2" spans="2:20" x14ac:dyDescent="0.2">
      <c r="T2" s="16" t="s">
        <v>55</v>
      </c>
    </row>
    <row r="3" spans="2:20" x14ac:dyDescent="0.2">
      <c r="T3" s="16" t="s">
        <v>56</v>
      </c>
    </row>
    <row r="5" spans="2:20" ht="14.25" x14ac:dyDescent="0.2">
      <c r="B5" s="117" t="s">
        <v>427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7" spans="2:20" x14ac:dyDescent="0.2">
      <c r="T7" s="16" t="s">
        <v>57</v>
      </c>
    </row>
    <row r="8" spans="2:20" x14ac:dyDescent="0.2">
      <c r="T8" s="16" t="s">
        <v>376</v>
      </c>
    </row>
    <row r="9" spans="2:20" x14ac:dyDescent="0.2">
      <c r="T9" s="16"/>
    </row>
    <row r="10" spans="2:20" x14ac:dyDescent="0.2">
      <c r="T10" s="16"/>
    </row>
    <row r="11" spans="2:20" x14ac:dyDescent="0.2">
      <c r="T11" s="16" t="s">
        <v>377</v>
      </c>
    </row>
    <row r="12" spans="2:20" x14ac:dyDescent="0.2">
      <c r="T12" s="16" t="s">
        <v>58</v>
      </c>
    </row>
    <row r="13" spans="2:20" x14ac:dyDescent="0.2">
      <c r="T13" s="16" t="s">
        <v>59</v>
      </c>
    </row>
    <row r="14" spans="2:20" s="37" customFormat="1" x14ac:dyDescent="0.2">
      <c r="B14" s="36"/>
    </row>
    <row r="15" spans="2:20" s="37" customFormat="1" ht="25.5" customHeight="1" x14ac:dyDescent="0.2">
      <c r="B15" s="118" t="s">
        <v>65</v>
      </c>
      <c r="C15" s="120" t="s">
        <v>206</v>
      </c>
      <c r="D15" s="120" t="s">
        <v>435</v>
      </c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 t="s">
        <v>428</v>
      </c>
      <c r="Q15" s="120"/>
      <c r="R15" s="120" t="s">
        <v>429</v>
      </c>
      <c r="S15" s="120"/>
      <c r="T15" s="120" t="s">
        <v>430</v>
      </c>
    </row>
    <row r="16" spans="2:20" s="37" customFormat="1" x14ac:dyDescent="0.2">
      <c r="B16" s="118"/>
      <c r="C16" s="120"/>
      <c r="D16" s="120" t="s">
        <v>434</v>
      </c>
      <c r="E16" s="120"/>
      <c r="F16" s="120" t="s">
        <v>271</v>
      </c>
      <c r="G16" s="120"/>
      <c r="H16" s="120" t="s">
        <v>272</v>
      </c>
      <c r="I16" s="120"/>
      <c r="J16" s="120" t="s">
        <v>273</v>
      </c>
      <c r="K16" s="120"/>
      <c r="L16" s="120" t="s">
        <v>274</v>
      </c>
      <c r="M16" s="120"/>
      <c r="N16" s="120" t="s">
        <v>275</v>
      </c>
      <c r="O16" s="120"/>
      <c r="P16" s="120" t="s">
        <v>213</v>
      </c>
      <c r="Q16" s="120" t="s">
        <v>433</v>
      </c>
      <c r="R16" s="120" t="s">
        <v>446</v>
      </c>
      <c r="S16" s="120"/>
      <c r="T16" s="120"/>
    </row>
    <row r="17" spans="2:20" s="37" customFormat="1" ht="38.25" x14ac:dyDescent="0.2">
      <c r="B17" s="118"/>
      <c r="C17" s="120"/>
      <c r="D17" s="111" t="s">
        <v>431</v>
      </c>
      <c r="E17" s="111" t="s">
        <v>432</v>
      </c>
      <c r="F17" s="111" t="s">
        <v>431</v>
      </c>
      <c r="G17" s="111" t="s">
        <v>432</v>
      </c>
      <c r="H17" s="111" t="s">
        <v>431</v>
      </c>
      <c r="I17" s="111" t="s">
        <v>432</v>
      </c>
      <c r="J17" s="111" t="s">
        <v>431</v>
      </c>
      <c r="K17" s="111" t="s">
        <v>432</v>
      </c>
      <c r="L17" s="111" t="s">
        <v>431</v>
      </c>
      <c r="M17" s="111" t="s">
        <v>432</v>
      </c>
      <c r="N17" s="111" t="s">
        <v>431</v>
      </c>
      <c r="O17" s="111" t="s">
        <v>432</v>
      </c>
      <c r="P17" s="120"/>
      <c r="Q17" s="120"/>
      <c r="R17" s="111" t="s">
        <v>431</v>
      </c>
      <c r="S17" s="111" t="s">
        <v>432</v>
      </c>
      <c r="T17" s="120"/>
    </row>
    <row r="18" spans="2:20" s="97" customFormat="1" ht="25.5" x14ac:dyDescent="0.2">
      <c r="B18" s="115"/>
      <c r="C18" s="39" t="s">
        <v>214</v>
      </c>
      <c r="D18" s="41">
        <f>D19+D54</f>
        <v>281.584</v>
      </c>
      <c r="E18" s="41">
        <f>E19+E54</f>
        <v>273.74099999999999</v>
      </c>
      <c r="F18" s="41">
        <f>F19+F54</f>
        <v>33.468000000000004</v>
      </c>
      <c r="G18" s="41">
        <f>G19+G54</f>
        <v>33.468000000000004</v>
      </c>
      <c r="H18" s="41">
        <f t="shared" ref="H18" si="0">H19+H54</f>
        <v>47.116</v>
      </c>
      <c r="I18" s="41">
        <f>I19+I54</f>
        <v>47.116</v>
      </c>
      <c r="J18" s="41">
        <f t="shared" ref="J18" si="1">J19+J54</f>
        <v>58.500000000000007</v>
      </c>
      <c r="K18" s="41">
        <f>K19+K54</f>
        <v>50.657000000000011</v>
      </c>
      <c r="L18" s="41">
        <f t="shared" ref="L18" si="2">L19+L54</f>
        <v>66.699999999999989</v>
      </c>
      <c r="M18" s="41">
        <f>M19+M54</f>
        <v>66.699999999999989</v>
      </c>
      <c r="N18" s="41">
        <f>N19+N54</f>
        <v>75.8</v>
      </c>
      <c r="O18" s="41">
        <f>O19+O54</f>
        <v>75.8</v>
      </c>
      <c r="P18" s="41">
        <f>E18-D18</f>
        <v>-7.8430000000000177</v>
      </c>
      <c r="Q18" s="101">
        <f t="shared" ref="Q18:Q19" si="3">E18/D18*100-100</f>
        <v>-2.7853145065060545</v>
      </c>
      <c r="R18" s="39" t="s">
        <v>533</v>
      </c>
      <c r="S18" s="39" t="s">
        <v>532</v>
      </c>
      <c r="T18" s="122" t="s">
        <v>534</v>
      </c>
    </row>
    <row r="19" spans="2:20" s="97" customFormat="1" ht="25.5" x14ac:dyDescent="0.2">
      <c r="B19" s="115" t="s">
        <v>75</v>
      </c>
      <c r="C19" s="43" t="s">
        <v>464</v>
      </c>
      <c r="D19" s="41">
        <f>SUM(D20:D53)</f>
        <v>199.77500000000001</v>
      </c>
      <c r="E19" s="41">
        <f>SUM(E20:E53)</f>
        <v>198.471</v>
      </c>
      <c r="F19" s="41">
        <f>SUM(F20:F53)</f>
        <v>23.41</v>
      </c>
      <c r="G19" s="41">
        <f>SUM(G20:G53)</f>
        <v>23.41</v>
      </c>
      <c r="H19" s="41">
        <f t="shared" ref="H19" si="4">SUM(H20:H53)</f>
        <v>25.085000000000001</v>
      </c>
      <c r="I19" s="41">
        <f>SUM(I20:I53)</f>
        <v>25.085000000000001</v>
      </c>
      <c r="J19" s="41">
        <f t="shared" ref="J19" si="5">SUM(J20:J53)</f>
        <v>43.117000000000004</v>
      </c>
      <c r="K19" s="41">
        <f>SUM(K20:K53)</f>
        <v>41.813000000000009</v>
      </c>
      <c r="L19" s="41">
        <f t="shared" ref="L19" si="6">SUM(L20:L53)</f>
        <v>53.399999999999991</v>
      </c>
      <c r="M19" s="41">
        <f>SUM(M20:M53)</f>
        <v>53.399999999999991</v>
      </c>
      <c r="N19" s="41">
        <f>SUM(N20:N53)</f>
        <v>54.762999999999998</v>
      </c>
      <c r="O19" s="41">
        <f>SUM(O20:O53)</f>
        <v>54.762999999999998</v>
      </c>
      <c r="P19" s="41">
        <f t="shared" ref="P19:P54" si="7">E19-D19</f>
        <v>-1.304000000000002</v>
      </c>
      <c r="Q19" s="101">
        <f t="shared" si="3"/>
        <v>-0.65273432611687099</v>
      </c>
      <c r="R19" s="39" t="s">
        <v>533</v>
      </c>
      <c r="S19" s="39" t="s">
        <v>532</v>
      </c>
      <c r="T19" s="123"/>
    </row>
    <row r="20" spans="2:20" s="37" customFormat="1" x14ac:dyDescent="0.2">
      <c r="B20" s="110" t="s">
        <v>71</v>
      </c>
      <c r="C20" s="40" t="s">
        <v>456</v>
      </c>
      <c r="D20" s="112">
        <f>F20+H20+J20+L20+N20</f>
        <v>16.396999999999998</v>
      </c>
      <c r="E20" s="112">
        <f>G20+I20+K20+M20+O20</f>
        <v>14.789000000000001</v>
      </c>
      <c r="F20" s="112">
        <v>1.2</v>
      </c>
      <c r="G20" s="112">
        <v>1.2</v>
      </c>
      <c r="H20" s="112">
        <v>1.2709999999999999</v>
      </c>
      <c r="I20" s="112">
        <v>1.2709999999999999</v>
      </c>
      <c r="J20" s="112">
        <v>2.1219999999999999</v>
      </c>
      <c r="K20" s="112">
        <v>2.2749999999999999</v>
      </c>
      <c r="L20" s="112">
        <v>4.718</v>
      </c>
      <c r="M20" s="112">
        <v>2.9569999999999999</v>
      </c>
      <c r="N20" s="112">
        <v>7.0860000000000003</v>
      </c>
      <c r="O20" s="112">
        <v>7.0860000000000003</v>
      </c>
      <c r="P20" s="112">
        <f>E20-D20</f>
        <v>-1.607999999999997</v>
      </c>
      <c r="Q20" s="102">
        <f>E20/D20*100-100</f>
        <v>-9.8066719521863632</v>
      </c>
      <c r="R20" s="111" t="s">
        <v>482</v>
      </c>
      <c r="S20" s="111" t="s">
        <v>526</v>
      </c>
      <c r="T20" s="123"/>
    </row>
    <row r="21" spans="2:20" x14ac:dyDescent="0.2">
      <c r="B21" s="110" t="s">
        <v>78</v>
      </c>
      <c r="C21" s="45" t="s">
        <v>327</v>
      </c>
      <c r="D21" s="112">
        <f t="shared" ref="D21:E53" si="8">F21+H21+J21+L21+N21</f>
        <v>4.3</v>
      </c>
      <c r="E21" s="112">
        <f t="shared" si="8"/>
        <v>4.3</v>
      </c>
      <c r="F21" s="112">
        <v>4.3</v>
      </c>
      <c r="G21" s="112">
        <v>4.3</v>
      </c>
      <c r="H21" s="112"/>
      <c r="I21" s="112"/>
      <c r="J21" s="112"/>
      <c r="K21" s="112"/>
      <c r="L21" s="112"/>
      <c r="M21" s="112"/>
      <c r="N21" s="112"/>
      <c r="O21" s="112"/>
      <c r="P21" s="112">
        <f t="shared" ref="P21:P53" si="9">E21-D21</f>
        <v>0</v>
      </c>
      <c r="Q21" s="102">
        <f t="shared" ref="Q21:Q65" si="10">E21/D21*100-100</f>
        <v>0</v>
      </c>
      <c r="R21" s="111" t="s">
        <v>445</v>
      </c>
      <c r="S21" s="111" t="s">
        <v>445</v>
      </c>
      <c r="T21" s="123"/>
    </row>
    <row r="22" spans="2:20" x14ac:dyDescent="0.2">
      <c r="B22" s="110" t="s">
        <v>80</v>
      </c>
      <c r="C22" s="40" t="s">
        <v>457</v>
      </c>
      <c r="D22" s="112">
        <f t="shared" si="8"/>
        <v>15.874000000000001</v>
      </c>
      <c r="E22" s="112">
        <f t="shared" si="8"/>
        <v>13.074</v>
      </c>
      <c r="F22" s="112"/>
      <c r="G22" s="112"/>
      <c r="H22" s="112"/>
      <c r="I22" s="112"/>
      <c r="J22" s="112">
        <v>1.3</v>
      </c>
      <c r="K22" s="112">
        <v>2.2999999999999998</v>
      </c>
      <c r="L22" s="112">
        <v>5.976</v>
      </c>
      <c r="M22" s="112">
        <v>2.976</v>
      </c>
      <c r="N22" s="112">
        <v>8.5980000000000008</v>
      </c>
      <c r="O22" s="112">
        <v>7.798</v>
      </c>
      <c r="P22" s="112">
        <f t="shared" si="9"/>
        <v>-2.8000000000000007</v>
      </c>
      <c r="Q22" s="102">
        <f t="shared" si="10"/>
        <v>-17.638906387803971</v>
      </c>
      <c r="R22" s="111" t="s">
        <v>483</v>
      </c>
      <c r="S22" s="111" t="s">
        <v>527</v>
      </c>
      <c r="T22" s="123"/>
    </row>
    <row r="23" spans="2:20" x14ac:dyDescent="0.2">
      <c r="B23" s="110" t="s">
        <v>183</v>
      </c>
      <c r="C23" s="40" t="s">
        <v>454</v>
      </c>
      <c r="D23" s="112">
        <f t="shared" si="8"/>
        <v>2.8</v>
      </c>
      <c r="E23" s="112">
        <f t="shared" si="8"/>
        <v>2.8</v>
      </c>
      <c r="F23" s="112"/>
      <c r="G23" s="112"/>
      <c r="H23" s="112"/>
      <c r="I23" s="112"/>
      <c r="J23" s="112"/>
      <c r="K23" s="112"/>
      <c r="L23" s="112"/>
      <c r="M23" s="112"/>
      <c r="N23" s="112">
        <v>2.8</v>
      </c>
      <c r="O23" s="112">
        <v>2.8</v>
      </c>
      <c r="P23" s="112">
        <f t="shared" si="9"/>
        <v>0</v>
      </c>
      <c r="Q23" s="102">
        <f t="shared" si="10"/>
        <v>0</v>
      </c>
      <c r="R23" s="111" t="s">
        <v>437</v>
      </c>
      <c r="S23" s="111" t="s">
        <v>437</v>
      </c>
      <c r="T23" s="123"/>
    </row>
    <row r="24" spans="2:20" x14ac:dyDescent="0.2">
      <c r="B24" s="110" t="s">
        <v>187</v>
      </c>
      <c r="C24" s="40" t="s">
        <v>332</v>
      </c>
      <c r="D24" s="112">
        <f t="shared" si="8"/>
        <v>4.2</v>
      </c>
      <c r="E24" s="112">
        <f t="shared" si="8"/>
        <v>4.1500000000000004</v>
      </c>
      <c r="F24" s="112"/>
      <c r="G24" s="112"/>
      <c r="H24" s="112">
        <v>1.1000000000000001</v>
      </c>
      <c r="I24" s="112">
        <v>1.1000000000000001</v>
      </c>
      <c r="J24" s="112">
        <v>3.1</v>
      </c>
      <c r="K24" s="112">
        <v>3.05</v>
      </c>
      <c r="L24" s="112"/>
      <c r="M24" s="112"/>
      <c r="N24" s="112"/>
      <c r="O24" s="112"/>
      <c r="P24" s="112">
        <f t="shared" si="9"/>
        <v>-4.9999999999999822E-2</v>
      </c>
      <c r="Q24" s="102">
        <f t="shared" si="10"/>
        <v>-1.1904761904761898</v>
      </c>
      <c r="R24" s="111" t="s">
        <v>438</v>
      </c>
      <c r="S24" s="111" t="s">
        <v>438</v>
      </c>
      <c r="T24" s="123"/>
    </row>
    <row r="25" spans="2:20" x14ac:dyDescent="0.2">
      <c r="B25" s="110" t="s">
        <v>347</v>
      </c>
      <c r="C25" s="40" t="s">
        <v>333</v>
      </c>
      <c r="D25" s="112">
        <f t="shared" si="8"/>
        <v>1.32</v>
      </c>
      <c r="E25" s="112">
        <f t="shared" si="8"/>
        <v>1.49</v>
      </c>
      <c r="F25" s="112"/>
      <c r="G25" s="112"/>
      <c r="H25" s="112">
        <v>1.32</v>
      </c>
      <c r="I25" s="112">
        <v>1.32</v>
      </c>
      <c r="J25" s="112"/>
      <c r="K25" s="112">
        <v>0.17</v>
      </c>
      <c r="L25" s="112"/>
      <c r="M25" s="112"/>
      <c r="N25" s="112"/>
      <c r="O25" s="112"/>
      <c r="P25" s="112">
        <f t="shared" si="9"/>
        <v>0.16999999999999993</v>
      </c>
      <c r="Q25" s="102">
        <f t="shared" si="10"/>
        <v>12.878787878787861</v>
      </c>
      <c r="R25" s="111" t="s">
        <v>439</v>
      </c>
      <c r="S25" s="111" t="s">
        <v>439</v>
      </c>
      <c r="T25" s="123"/>
    </row>
    <row r="26" spans="2:20" x14ac:dyDescent="0.2">
      <c r="B26" s="110" t="s">
        <v>348</v>
      </c>
      <c r="C26" s="40" t="s">
        <v>458</v>
      </c>
      <c r="D26" s="112">
        <f t="shared" si="8"/>
        <v>0.65</v>
      </c>
      <c r="E26" s="112">
        <f t="shared" si="8"/>
        <v>0.65</v>
      </c>
      <c r="F26" s="112"/>
      <c r="G26" s="112"/>
      <c r="H26" s="112">
        <v>0.65</v>
      </c>
      <c r="I26" s="112">
        <v>0.65</v>
      </c>
      <c r="J26" s="112"/>
      <c r="K26" s="112"/>
      <c r="L26" s="112"/>
      <c r="M26" s="112"/>
      <c r="N26" s="112"/>
      <c r="O26" s="112"/>
      <c r="P26" s="112">
        <f t="shared" si="9"/>
        <v>0</v>
      </c>
      <c r="Q26" s="102">
        <f t="shared" si="10"/>
        <v>0</v>
      </c>
      <c r="R26" s="111" t="s">
        <v>440</v>
      </c>
      <c r="S26" s="111" t="s">
        <v>440</v>
      </c>
      <c r="T26" s="123"/>
    </row>
    <row r="27" spans="2:20" x14ac:dyDescent="0.2">
      <c r="B27" s="110" t="s">
        <v>349</v>
      </c>
      <c r="C27" s="40" t="s">
        <v>334</v>
      </c>
      <c r="D27" s="112">
        <f t="shared" si="8"/>
        <v>1.68</v>
      </c>
      <c r="E27" s="112">
        <f t="shared" si="8"/>
        <v>0.93500000000000005</v>
      </c>
      <c r="F27" s="112"/>
      <c r="G27" s="112"/>
      <c r="H27" s="112"/>
      <c r="I27" s="112"/>
      <c r="J27" s="112">
        <v>1.68</v>
      </c>
      <c r="K27" s="112">
        <v>0.93500000000000005</v>
      </c>
      <c r="L27" s="112"/>
      <c r="M27" s="112"/>
      <c r="N27" s="112"/>
      <c r="O27" s="112"/>
      <c r="P27" s="112">
        <f t="shared" si="9"/>
        <v>-0.74499999999999988</v>
      </c>
      <c r="Q27" s="102">
        <f t="shared" si="10"/>
        <v>-44.345238095238095</v>
      </c>
      <c r="R27" s="111" t="s">
        <v>440</v>
      </c>
      <c r="S27" s="111" t="s">
        <v>528</v>
      </c>
      <c r="T27" s="123"/>
    </row>
    <row r="28" spans="2:20" x14ac:dyDescent="0.2">
      <c r="B28" s="110" t="s">
        <v>350</v>
      </c>
      <c r="C28" s="40" t="s">
        <v>459</v>
      </c>
      <c r="D28" s="112">
        <f t="shared" si="8"/>
        <v>1.7669999999999999</v>
      </c>
      <c r="E28" s="112">
        <f t="shared" si="8"/>
        <v>1.7669999999999999</v>
      </c>
      <c r="F28" s="112">
        <v>0.88</v>
      </c>
      <c r="G28" s="112">
        <v>0.88</v>
      </c>
      <c r="H28" s="112">
        <v>0.88700000000000001</v>
      </c>
      <c r="I28" s="112">
        <v>0.88700000000000001</v>
      </c>
      <c r="J28" s="112"/>
      <c r="K28" s="112"/>
      <c r="L28" s="112"/>
      <c r="M28" s="112"/>
      <c r="N28" s="112"/>
      <c r="O28" s="112"/>
      <c r="P28" s="112">
        <f t="shared" si="9"/>
        <v>0</v>
      </c>
      <c r="Q28" s="102">
        <f t="shared" si="10"/>
        <v>0</v>
      </c>
      <c r="R28" s="111" t="s">
        <v>441</v>
      </c>
      <c r="S28" s="111" t="s">
        <v>441</v>
      </c>
      <c r="T28" s="123"/>
    </row>
    <row r="29" spans="2:20" x14ac:dyDescent="0.2">
      <c r="B29" s="110" t="s">
        <v>351</v>
      </c>
      <c r="C29" s="40" t="s">
        <v>460</v>
      </c>
      <c r="D29" s="112">
        <f t="shared" si="8"/>
        <v>5.8079999999999998</v>
      </c>
      <c r="E29" s="112">
        <f t="shared" si="8"/>
        <v>3.48</v>
      </c>
      <c r="F29" s="112"/>
      <c r="G29" s="112"/>
      <c r="H29" s="112">
        <v>0.09</v>
      </c>
      <c r="I29" s="112">
        <v>0.09</v>
      </c>
      <c r="J29" s="112">
        <v>5.718</v>
      </c>
      <c r="K29" s="112">
        <v>3.39</v>
      </c>
      <c r="L29" s="112"/>
      <c r="M29" s="112"/>
      <c r="N29" s="112"/>
      <c r="O29" s="112"/>
      <c r="P29" s="112">
        <f t="shared" si="9"/>
        <v>-2.3279999999999998</v>
      </c>
      <c r="Q29" s="102">
        <f t="shared" si="10"/>
        <v>-40.082644628099175</v>
      </c>
      <c r="R29" s="111" t="s">
        <v>436</v>
      </c>
      <c r="S29" s="111" t="s">
        <v>436</v>
      </c>
      <c r="T29" s="123"/>
    </row>
    <row r="30" spans="2:20" x14ac:dyDescent="0.2">
      <c r="B30" s="110" t="s">
        <v>352</v>
      </c>
      <c r="C30" s="40" t="s">
        <v>415</v>
      </c>
      <c r="D30" s="112">
        <f t="shared" si="8"/>
        <v>5.9169999999999998</v>
      </c>
      <c r="E30" s="112">
        <f t="shared" si="8"/>
        <v>5.9169999999999998</v>
      </c>
      <c r="F30" s="112"/>
      <c r="G30" s="112"/>
      <c r="H30" s="112"/>
      <c r="I30" s="112"/>
      <c r="J30" s="112"/>
      <c r="K30" s="112"/>
      <c r="L30" s="112">
        <v>5.9169999999999998</v>
      </c>
      <c r="M30" s="112">
        <v>5.9169999999999998</v>
      </c>
      <c r="N30" s="112"/>
      <c r="O30" s="112"/>
      <c r="P30" s="112">
        <f t="shared" si="9"/>
        <v>0</v>
      </c>
      <c r="Q30" s="102">
        <f t="shared" si="10"/>
        <v>0</v>
      </c>
      <c r="R30" s="111" t="s">
        <v>436</v>
      </c>
      <c r="S30" s="111" t="s">
        <v>436</v>
      </c>
      <c r="T30" s="123"/>
    </row>
    <row r="31" spans="2:20" x14ac:dyDescent="0.2">
      <c r="B31" s="110" t="s">
        <v>353</v>
      </c>
      <c r="C31" s="40" t="s">
        <v>383</v>
      </c>
      <c r="D31" s="112">
        <f t="shared" si="8"/>
        <v>0.63200000000000001</v>
      </c>
      <c r="E31" s="112">
        <f t="shared" si="8"/>
        <v>0.63200000000000001</v>
      </c>
      <c r="F31" s="112"/>
      <c r="G31" s="112"/>
      <c r="H31" s="112"/>
      <c r="I31" s="112"/>
      <c r="J31" s="112"/>
      <c r="K31" s="112"/>
      <c r="L31" s="112"/>
      <c r="M31" s="112"/>
      <c r="N31" s="112">
        <v>0.63200000000000001</v>
      </c>
      <c r="O31" s="112">
        <v>0.63200000000000001</v>
      </c>
      <c r="P31" s="112">
        <f t="shared" si="9"/>
        <v>0</v>
      </c>
      <c r="Q31" s="102">
        <f t="shared" si="10"/>
        <v>0</v>
      </c>
      <c r="R31" s="111" t="s">
        <v>439</v>
      </c>
      <c r="S31" s="111" t="s">
        <v>439</v>
      </c>
      <c r="T31" s="123"/>
    </row>
    <row r="32" spans="2:20" x14ac:dyDescent="0.2">
      <c r="B32" s="110" t="s">
        <v>354</v>
      </c>
      <c r="C32" s="40" t="s">
        <v>520</v>
      </c>
      <c r="D32" s="112">
        <f t="shared" si="8"/>
        <v>2.0819999999999999</v>
      </c>
      <c r="E32" s="112">
        <f t="shared" si="8"/>
        <v>2.1319999999999997</v>
      </c>
      <c r="F32" s="112"/>
      <c r="G32" s="112"/>
      <c r="H32" s="112">
        <v>2.0819999999999999</v>
      </c>
      <c r="I32" s="112">
        <v>2.0819999999999999</v>
      </c>
      <c r="J32" s="112"/>
      <c r="K32" s="112">
        <v>0.05</v>
      </c>
      <c r="L32" s="112"/>
      <c r="M32" s="112"/>
      <c r="N32" s="112"/>
      <c r="O32" s="112"/>
      <c r="P32" s="112">
        <f t="shared" si="9"/>
        <v>4.9999999999999822E-2</v>
      </c>
      <c r="Q32" s="102">
        <f t="shared" si="10"/>
        <v>2.4015369836695442</v>
      </c>
      <c r="R32" s="111" t="s">
        <v>442</v>
      </c>
      <c r="S32" s="111" t="s">
        <v>442</v>
      </c>
      <c r="T32" s="123"/>
    </row>
    <row r="33" spans="2:20" x14ac:dyDescent="0.2">
      <c r="B33" s="110" t="s">
        <v>355</v>
      </c>
      <c r="C33" s="40" t="s">
        <v>336</v>
      </c>
      <c r="D33" s="112">
        <f t="shared" si="8"/>
        <v>1.246</v>
      </c>
      <c r="E33" s="112">
        <f t="shared" si="8"/>
        <v>1.7730000000000001</v>
      </c>
      <c r="F33" s="112">
        <v>0.62</v>
      </c>
      <c r="G33" s="112">
        <v>0.62</v>
      </c>
      <c r="H33" s="112">
        <v>0.626</v>
      </c>
      <c r="I33" s="112">
        <v>0.626</v>
      </c>
      <c r="J33" s="112"/>
      <c r="K33" s="112">
        <v>0.52700000000000002</v>
      </c>
      <c r="L33" s="112"/>
      <c r="M33" s="112"/>
      <c r="N33" s="112"/>
      <c r="O33" s="112"/>
      <c r="P33" s="112">
        <f t="shared" si="9"/>
        <v>0.52700000000000014</v>
      </c>
      <c r="Q33" s="102">
        <f t="shared" si="10"/>
        <v>42.295345104333876</v>
      </c>
      <c r="R33" s="111" t="s">
        <v>443</v>
      </c>
      <c r="S33" s="111" t="s">
        <v>529</v>
      </c>
      <c r="T33" s="123"/>
    </row>
    <row r="34" spans="2:20" ht="25.5" x14ac:dyDescent="0.2">
      <c r="B34" s="110" t="s">
        <v>356</v>
      </c>
      <c r="C34" s="40" t="s">
        <v>478</v>
      </c>
      <c r="D34" s="112">
        <f t="shared" si="8"/>
        <v>5.806</v>
      </c>
      <c r="E34" s="112">
        <f t="shared" si="8"/>
        <v>4.3559999999999999</v>
      </c>
      <c r="F34" s="112"/>
      <c r="G34" s="112"/>
      <c r="H34" s="112">
        <v>0.1</v>
      </c>
      <c r="I34" s="112">
        <v>0.1</v>
      </c>
      <c r="J34" s="112">
        <v>5.7060000000000004</v>
      </c>
      <c r="K34" s="112">
        <v>4.2560000000000002</v>
      </c>
      <c r="L34" s="112"/>
      <c r="M34" s="112"/>
      <c r="N34" s="112"/>
      <c r="O34" s="112"/>
      <c r="P34" s="112">
        <f t="shared" si="9"/>
        <v>-1.4500000000000002</v>
      </c>
      <c r="Q34" s="102">
        <f t="shared" si="10"/>
        <v>-24.974164657251123</v>
      </c>
      <c r="R34" s="111" t="s">
        <v>484</v>
      </c>
      <c r="S34" s="111" t="s">
        <v>484</v>
      </c>
      <c r="T34" s="123"/>
    </row>
    <row r="35" spans="2:20" x14ac:dyDescent="0.2">
      <c r="B35" s="110" t="s">
        <v>357</v>
      </c>
      <c r="C35" s="40" t="s">
        <v>451</v>
      </c>
      <c r="D35" s="112">
        <f t="shared" si="8"/>
        <v>4.4450000000000003</v>
      </c>
      <c r="E35" s="112">
        <f t="shared" si="8"/>
        <v>4.4450000000000003</v>
      </c>
      <c r="F35" s="112"/>
      <c r="G35" s="112"/>
      <c r="H35" s="112"/>
      <c r="I35" s="112"/>
      <c r="J35" s="112"/>
      <c r="K35" s="112"/>
      <c r="L35" s="112"/>
      <c r="M35" s="112"/>
      <c r="N35" s="112">
        <v>4.4450000000000003</v>
      </c>
      <c r="O35" s="112">
        <v>4.4450000000000003</v>
      </c>
      <c r="P35" s="112">
        <f t="shared" si="9"/>
        <v>0</v>
      </c>
      <c r="Q35" s="102">
        <f t="shared" si="10"/>
        <v>0</v>
      </c>
      <c r="R35" s="111"/>
      <c r="S35" s="111"/>
      <c r="T35" s="123"/>
    </row>
    <row r="36" spans="2:20" x14ac:dyDescent="0.2">
      <c r="B36" s="110" t="s">
        <v>358</v>
      </c>
      <c r="C36" s="40" t="s">
        <v>337</v>
      </c>
      <c r="D36" s="112">
        <f t="shared" si="8"/>
        <v>4.2329999999999997</v>
      </c>
      <c r="E36" s="112">
        <f t="shared" si="8"/>
        <v>4.2329999999999997</v>
      </c>
      <c r="F36" s="112"/>
      <c r="G36" s="112"/>
      <c r="H36" s="112"/>
      <c r="I36" s="112"/>
      <c r="J36" s="112"/>
      <c r="K36" s="112"/>
      <c r="L36" s="112">
        <v>4.2329999999999997</v>
      </c>
      <c r="M36" s="112">
        <v>4.2329999999999997</v>
      </c>
      <c r="N36" s="112"/>
      <c r="O36" s="112"/>
      <c r="P36" s="112">
        <f t="shared" si="9"/>
        <v>0</v>
      </c>
      <c r="Q36" s="102">
        <f t="shared" si="10"/>
        <v>0</v>
      </c>
      <c r="R36" s="111"/>
      <c r="S36" s="111"/>
      <c r="T36" s="123"/>
    </row>
    <row r="37" spans="2:20" x14ac:dyDescent="0.2">
      <c r="B37" s="110" t="s">
        <v>359</v>
      </c>
      <c r="C37" s="40" t="s">
        <v>517</v>
      </c>
      <c r="D37" s="112">
        <f t="shared" si="8"/>
        <v>0</v>
      </c>
      <c r="E37" s="112">
        <f t="shared" si="8"/>
        <v>5.6609999999999996</v>
      </c>
      <c r="F37" s="112"/>
      <c r="G37" s="112"/>
      <c r="H37" s="112"/>
      <c r="I37" s="112"/>
      <c r="J37" s="112"/>
      <c r="K37" s="112">
        <v>0.1</v>
      </c>
      <c r="L37" s="112"/>
      <c r="M37" s="112">
        <v>4.7610000000000001</v>
      </c>
      <c r="N37" s="112"/>
      <c r="O37" s="112">
        <v>0.8</v>
      </c>
      <c r="P37" s="112">
        <f t="shared" si="9"/>
        <v>5.6609999999999996</v>
      </c>
      <c r="Q37" s="102">
        <v>100</v>
      </c>
      <c r="R37" s="111"/>
      <c r="S37" s="111" t="s">
        <v>519</v>
      </c>
      <c r="T37" s="123"/>
    </row>
    <row r="38" spans="2:20" x14ac:dyDescent="0.2">
      <c r="B38" s="110" t="s">
        <v>360</v>
      </c>
      <c r="C38" s="40" t="s">
        <v>338</v>
      </c>
      <c r="D38" s="112">
        <f t="shared" si="8"/>
        <v>5.4959999999999996</v>
      </c>
      <c r="E38" s="112">
        <f t="shared" si="8"/>
        <v>5.3999999999999995</v>
      </c>
      <c r="F38" s="112"/>
      <c r="G38" s="112"/>
      <c r="H38" s="112"/>
      <c r="I38" s="112"/>
      <c r="J38" s="112">
        <v>0.39600000000000002</v>
      </c>
      <c r="K38" s="112">
        <v>0.3</v>
      </c>
      <c r="L38" s="112"/>
      <c r="M38" s="112"/>
      <c r="N38" s="112">
        <v>5.0999999999999996</v>
      </c>
      <c r="O38" s="112">
        <v>5.0999999999999996</v>
      </c>
      <c r="P38" s="112">
        <f t="shared" si="9"/>
        <v>-9.6000000000000085E-2</v>
      </c>
      <c r="Q38" s="102">
        <f t="shared" si="10"/>
        <v>-1.7467248908296966</v>
      </c>
      <c r="R38" s="111"/>
      <c r="S38" s="111"/>
      <c r="T38" s="123"/>
    </row>
    <row r="39" spans="2:20" x14ac:dyDescent="0.2">
      <c r="B39" s="110" t="s">
        <v>361</v>
      </c>
      <c r="C39" s="40" t="s">
        <v>346</v>
      </c>
      <c r="D39" s="112">
        <f t="shared" si="8"/>
        <v>2.7250000000000001</v>
      </c>
      <c r="E39" s="112">
        <f t="shared" si="8"/>
        <v>0</v>
      </c>
      <c r="F39" s="112"/>
      <c r="G39" s="112"/>
      <c r="H39" s="112"/>
      <c r="I39" s="112"/>
      <c r="J39" s="112">
        <v>2.7250000000000001</v>
      </c>
      <c r="K39" s="112">
        <v>0</v>
      </c>
      <c r="L39" s="112"/>
      <c r="M39" s="112"/>
      <c r="N39" s="112"/>
      <c r="O39" s="112"/>
      <c r="P39" s="112">
        <f t="shared" si="9"/>
        <v>-2.7250000000000001</v>
      </c>
      <c r="Q39" s="102">
        <f t="shared" si="10"/>
        <v>-100</v>
      </c>
      <c r="R39" s="111"/>
      <c r="S39" s="111"/>
      <c r="T39" s="123"/>
    </row>
    <row r="40" spans="2:20" x14ac:dyDescent="0.2">
      <c r="B40" s="110" t="s">
        <v>362</v>
      </c>
      <c r="C40" s="40" t="s">
        <v>521</v>
      </c>
      <c r="D40" s="112">
        <f t="shared" si="8"/>
        <v>3.41</v>
      </c>
      <c r="E40" s="112">
        <f t="shared" si="8"/>
        <v>3.41</v>
      </c>
      <c r="F40" s="112"/>
      <c r="G40" s="112"/>
      <c r="H40" s="112"/>
      <c r="I40" s="112"/>
      <c r="J40" s="112">
        <v>3.41</v>
      </c>
      <c r="K40" s="112">
        <v>3.41</v>
      </c>
      <c r="L40" s="112"/>
      <c r="M40" s="112"/>
      <c r="N40" s="112"/>
      <c r="O40" s="112"/>
      <c r="P40" s="112">
        <f t="shared" si="9"/>
        <v>0</v>
      </c>
      <c r="Q40" s="102">
        <f t="shared" si="10"/>
        <v>0</v>
      </c>
      <c r="R40" s="111" t="s">
        <v>444</v>
      </c>
      <c r="S40" s="111" t="s">
        <v>444</v>
      </c>
      <c r="T40" s="123"/>
    </row>
    <row r="41" spans="2:20" x14ac:dyDescent="0.2">
      <c r="B41" s="110" t="s">
        <v>363</v>
      </c>
      <c r="C41" s="40" t="s">
        <v>339</v>
      </c>
      <c r="D41" s="112">
        <f t="shared" si="8"/>
        <v>6.7489999999999997</v>
      </c>
      <c r="E41" s="112">
        <f t="shared" si="8"/>
        <v>6.4669999999999996</v>
      </c>
      <c r="F41" s="112"/>
      <c r="G41" s="112"/>
      <c r="H41" s="112">
        <v>0.09</v>
      </c>
      <c r="I41" s="112">
        <v>0.09</v>
      </c>
      <c r="J41" s="112">
        <v>0.32200000000000001</v>
      </c>
      <c r="K41" s="112">
        <v>0.04</v>
      </c>
      <c r="L41" s="112">
        <v>6.3369999999999997</v>
      </c>
      <c r="M41" s="112">
        <v>6.3369999999999997</v>
      </c>
      <c r="N41" s="112"/>
      <c r="O41" s="112"/>
      <c r="P41" s="112">
        <f t="shared" si="9"/>
        <v>-0.28200000000000003</v>
      </c>
      <c r="Q41" s="102">
        <f t="shared" si="10"/>
        <v>-4.1783967995258564</v>
      </c>
      <c r="R41" s="111"/>
      <c r="S41" s="111"/>
      <c r="T41" s="123"/>
    </row>
    <row r="42" spans="2:20" x14ac:dyDescent="0.2">
      <c r="B42" s="110" t="s">
        <v>364</v>
      </c>
      <c r="C42" s="40" t="s">
        <v>340</v>
      </c>
      <c r="D42" s="112">
        <f t="shared" si="8"/>
        <v>6.2550000000000008</v>
      </c>
      <c r="E42" s="112">
        <f t="shared" si="8"/>
        <v>6.2550000000000008</v>
      </c>
      <c r="F42" s="112">
        <v>0.88200000000000001</v>
      </c>
      <c r="G42" s="112">
        <v>0.88200000000000001</v>
      </c>
      <c r="H42" s="112">
        <v>1.2949999999999999</v>
      </c>
      <c r="I42" s="112">
        <v>1.2949999999999999</v>
      </c>
      <c r="J42" s="112"/>
      <c r="K42" s="112"/>
      <c r="L42" s="112">
        <v>4.0780000000000003</v>
      </c>
      <c r="M42" s="112">
        <v>4.0780000000000003</v>
      </c>
      <c r="N42" s="112"/>
      <c r="O42" s="112"/>
      <c r="P42" s="112">
        <f t="shared" si="9"/>
        <v>0</v>
      </c>
      <c r="Q42" s="102">
        <f t="shared" si="10"/>
        <v>0</v>
      </c>
      <c r="R42" s="111" t="s">
        <v>485</v>
      </c>
      <c r="S42" s="111" t="s">
        <v>485</v>
      </c>
      <c r="T42" s="123"/>
    </row>
    <row r="43" spans="2:20" x14ac:dyDescent="0.2">
      <c r="B43" s="110" t="s">
        <v>365</v>
      </c>
      <c r="C43" s="40" t="s">
        <v>341</v>
      </c>
      <c r="D43" s="112">
        <f t="shared" si="8"/>
        <v>9.7289999999999992</v>
      </c>
      <c r="E43" s="112">
        <f t="shared" si="8"/>
        <v>9.2119999999999997</v>
      </c>
      <c r="F43" s="112">
        <v>1.819</v>
      </c>
      <c r="G43" s="112">
        <v>1.819</v>
      </c>
      <c r="H43" s="112">
        <v>2.2000000000000002</v>
      </c>
      <c r="I43" s="112">
        <v>2.2000000000000002</v>
      </c>
      <c r="J43" s="112">
        <v>1.927</v>
      </c>
      <c r="K43" s="112">
        <v>1.41</v>
      </c>
      <c r="L43" s="112">
        <v>1.891</v>
      </c>
      <c r="M43" s="112">
        <v>1.891</v>
      </c>
      <c r="N43" s="112">
        <v>1.8919999999999999</v>
      </c>
      <c r="O43" s="112">
        <v>1.8919999999999999</v>
      </c>
      <c r="P43" s="112">
        <f t="shared" si="9"/>
        <v>-0.51699999999999946</v>
      </c>
      <c r="Q43" s="102">
        <f t="shared" si="10"/>
        <v>-5.3140096618357404</v>
      </c>
      <c r="R43" s="111" t="s">
        <v>486</v>
      </c>
      <c r="S43" s="111" t="s">
        <v>530</v>
      </c>
      <c r="T43" s="123"/>
    </row>
    <row r="44" spans="2:20" x14ac:dyDescent="0.2">
      <c r="B44" s="110" t="s">
        <v>366</v>
      </c>
      <c r="C44" s="40" t="s">
        <v>342</v>
      </c>
      <c r="D44" s="112">
        <f t="shared" si="8"/>
        <v>2.1589999999999998</v>
      </c>
      <c r="E44" s="112">
        <f t="shared" si="8"/>
        <v>2.1589999999999998</v>
      </c>
      <c r="F44" s="112"/>
      <c r="G44" s="112"/>
      <c r="H44" s="112"/>
      <c r="I44" s="112"/>
      <c r="J44" s="112"/>
      <c r="K44" s="112"/>
      <c r="L44" s="112"/>
      <c r="M44" s="112"/>
      <c r="N44" s="112">
        <v>2.1589999999999998</v>
      </c>
      <c r="O44" s="112">
        <v>2.1589999999999998</v>
      </c>
      <c r="P44" s="112">
        <f t="shared" si="9"/>
        <v>0</v>
      </c>
      <c r="Q44" s="102">
        <f t="shared" si="10"/>
        <v>0</v>
      </c>
      <c r="R44" s="111" t="s">
        <v>445</v>
      </c>
      <c r="S44" s="111" t="s">
        <v>445</v>
      </c>
      <c r="T44" s="123"/>
    </row>
    <row r="45" spans="2:20" x14ac:dyDescent="0.2">
      <c r="B45" s="110" t="s">
        <v>367</v>
      </c>
      <c r="C45" s="40" t="s">
        <v>343</v>
      </c>
      <c r="D45" s="112">
        <f t="shared" si="8"/>
        <v>2.3660000000000001</v>
      </c>
      <c r="E45" s="112">
        <f t="shared" si="8"/>
        <v>2</v>
      </c>
      <c r="F45" s="112"/>
      <c r="G45" s="112"/>
      <c r="H45" s="112"/>
      <c r="I45" s="112"/>
      <c r="J45" s="112">
        <v>0.36599999999999999</v>
      </c>
      <c r="K45" s="112"/>
      <c r="L45" s="112">
        <v>1</v>
      </c>
      <c r="M45" s="112">
        <v>1</v>
      </c>
      <c r="N45" s="112">
        <v>1</v>
      </c>
      <c r="O45" s="112">
        <v>1</v>
      </c>
      <c r="P45" s="112">
        <f t="shared" si="9"/>
        <v>-0.3660000000000001</v>
      </c>
      <c r="Q45" s="102">
        <f t="shared" si="10"/>
        <v>-15.469146238377007</v>
      </c>
      <c r="R45" s="111" t="s">
        <v>487</v>
      </c>
      <c r="S45" s="111" t="s">
        <v>487</v>
      </c>
      <c r="T45" s="123"/>
    </row>
    <row r="46" spans="2:20" ht="25.5" x14ac:dyDescent="0.2">
      <c r="B46" s="110" t="s">
        <v>368</v>
      </c>
      <c r="C46" s="40" t="s">
        <v>462</v>
      </c>
      <c r="D46" s="112">
        <f t="shared" si="8"/>
        <v>2.3940000000000001</v>
      </c>
      <c r="E46" s="112">
        <f t="shared" si="8"/>
        <v>2.3940000000000001</v>
      </c>
      <c r="F46" s="112"/>
      <c r="G46" s="112"/>
      <c r="H46" s="112"/>
      <c r="I46" s="112"/>
      <c r="J46" s="112">
        <v>0.1</v>
      </c>
      <c r="K46" s="112">
        <v>0.1</v>
      </c>
      <c r="L46" s="112">
        <v>2.294</v>
      </c>
      <c r="M46" s="112">
        <v>2.294</v>
      </c>
      <c r="N46" s="112"/>
      <c r="O46" s="112"/>
      <c r="P46" s="112">
        <f t="shared" si="9"/>
        <v>0</v>
      </c>
      <c r="Q46" s="102">
        <f t="shared" si="10"/>
        <v>0</v>
      </c>
      <c r="R46" s="111" t="s">
        <v>488</v>
      </c>
      <c r="S46" s="111" t="s">
        <v>488</v>
      </c>
      <c r="T46" s="123"/>
    </row>
    <row r="47" spans="2:20" ht="38.25" x14ac:dyDescent="0.2">
      <c r="B47" s="110" t="s">
        <v>369</v>
      </c>
      <c r="C47" s="40" t="s">
        <v>522</v>
      </c>
      <c r="D47" s="112">
        <v>0</v>
      </c>
      <c r="E47" s="112">
        <f t="shared" si="8"/>
        <v>1.3109999999999999</v>
      </c>
      <c r="F47" s="112"/>
      <c r="G47" s="112">
        <v>1.3109999999999999</v>
      </c>
      <c r="H47" s="112"/>
      <c r="I47" s="112"/>
      <c r="J47" s="112"/>
      <c r="K47" s="112"/>
      <c r="L47" s="112"/>
      <c r="M47" s="112"/>
      <c r="N47" s="112"/>
      <c r="O47" s="112"/>
      <c r="P47" s="112">
        <f t="shared" si="9"/>
        <v>1.3109999999999999</v>
      </c>
      <c r="Q47" s="102">
        <v>100</v>
      </c>
      <c r="R47" s="111"/>
      <c r="S47" s="111" t="s">
        <v>531</v>
      </c>
      <c r="T47" s="123"/>
    </row>
    <row r="48" spans="2:20" x14ac:dyDescent="0.2">
      <c r="B48" s="110" t="s">
        <v>370</v>
      </c>
      <c r="C48" s="40" t="s">
        <v>421</v>
      </c>
      <c r="D48" s="112">
        <f t="shared" si="8"/>
        <v>40.552</v>
      </c>
      <c r="E48" s="112">
        <f t="shared" si="8"/>
        <v>44.582999999999998</v>
      </c>
      <c r="F48" s="112">
        <v>13.709</v>
      </c>
      <c r="G48" s="112">
        <f>13.709-1.311</f>
        <v>12.398</v>
      </c>
      <c r="H48" s="112">
        <v>6.24</v>
      </c>
      <c r="I48" s="112">
        <v>6.24</v>
      </c>
      <c r="J48" s="112">
        <v>4.8579999999999997</v>
      </c>
      <c r="K48" s="112">
        <v>10.199999999999999</v>
      </c>
      <c r="L48" s="112">
        <v>6.0519999999999996</v>
      </c>
      <c r="M48" s="112">
        <v>6.0519999999999996</v>
      </c>
      <c r="N48" s="112">
        <v>9.6929999999999996</v>
      </c>
      <c r="O48" s="112">
        <v>9.6929999999999996</v>
      </c>
      <c r="P48" s="112">
        <f t="shared" si="9"/>
        <v>4.0309999999999988</v>
      </c>
      <c r="Q48" s="102">
        <f t="shared" si="10"/>
        <v>9.9403235352140342</v>
      </c>
      <c r="R48" s="111"/>
      <c r="S48" s="111"/>
      <c r="T48" s="123"/>
    </row>
    <row r="49" spans="2:20" ht="25.5" x14ac:dyDescent="0.2">
      <c r="B49" s="110" t="s">
        <v>371</v>
      </c>
      <c r="C49" s="40" t="s">
        <v>447</v>
      </c>
      <c r="D49" s="112">
        <f t="shared" si="8"/>
        <v>2.2999999999999998</v>
      </c>
      <c r="E49" s="112">
        <f t="shared" si="8"/>
        <v>2.2999999999999998</v>
      </c>
      <c r="F49" s="112"/>
      <c r="G49" s="112"/>
      <c r="H49" s="112"/>
      <c r="I49" s="112"/>
      <c r="J49" s="112"/>
      <c r="K49" s="112"/>
      <c r="L49" s="112"/>
      <c r="M49" s="112"/>
      <c r="N49" s="112">
        <v>2.2999999999999998</v>
      </c>
      <c r="O49" s="112">
        <v>2.2999999999999998</v>
      </c>
      <c r="P49" s="112">
        <f t="shared" si="9"/>
        <v>0</v>
      </c>
      <c r="Q49" s="102">
        <f t="shared" si="10"/>
        <v>0</v>
      </c>
      <c r="R49" s="111"/>
      <c r="S49" s="111"/>
      <c r="T49" s="123"/>
    </row>
    <row r="50" spans="2:20" x14ac:dyDescent="0.2">
      <c r="B50" s="110" t="s">
        <v>420</v>
      </c>
      <c r="C50" s="40" t="s">
        <v>450</v>
      </c>
      <c r="D50" s="112">
        <f t="shared" si="8"/>
        <v>14.954000000000001</v>
      </c>
      <c r="E50" s="112">
        <f t="shared" si="8"/>
        <v>14.954000000000001</v>
      </c>
      <c r="F50" s="112"/>
      <c r="G50" s="112"/>
      <c r="H50" s="112">
        <v>3.4540000000000002</v>
      </c>
      <c r="I50" s="112">
        <v>3.4540000000000002</v>
      </c>
      <c r="J50" s="112">
        <v>2.5</v>
      </c>
      <c r="K50" s="112">
        <v>2.5</v>
      </c>
      <c r="L50" s="112">
        <v>4</v>
      </c>
      <c r="M50" s="112">
        <v>4</v>
      </c>
      <c r="N50" s="112">
        <v>5</v>
      </c>
      <c r="O50" s="112">
        <v>5</v>
      </c>
      <c r="P50" s="112">
        <f t="shared" si="9"/>
        <v>0</v>
      </c>
      <c r="Q50" s="102">
        <f t="shared" si="10"/>
        <v>0</v>
      </c>
      <c r="R50" s="111"/>
      <c r="S50" s="111"/>
      <c r="T50" s="123"/>
    </row>
    <row r="51" spans="2:20" x14ac:dyDescent="0.2">
      <c r="B51" s="110" t="s">
        <v>511</v>
      </c>
      <c r="C51" s="40" t="s">
        <v>489</v>
      </c>
      <c r="D51" s="112">
        <f t="shared" si="8"/>
        <v>9.1489999999999991</v>
      </c>
      <c r="E51" s="112">
        <f t="shared" si="8"/>
        <v>9.7420000000000009</v>
      </c>
      <c r="F51" s="112"/>
      <c r="G51" s="112"/>
      <c r="H51" s="112">
        <v>1.18</v>
      </c>
      <c r="I51" s="112">
        <v>1.18</v>
      </c>
      <c r="J51" s="112">
        <v>1.5069999999999999</v>
      </c>
      <c r="K51" s="112">
        <v>2.1</v>
      </c>
      <c r="L51" s="112">
        <v>2.4039999999999999</v>
      </c>
      <c r="M51" s="112">
        <v>2.4039999999999999</v>
      </c>
      <c r="N51" s="112">
        <v>4.0579999999999998</v>
      </c>
      <c r="O51" s="112">
        <v>4.0579999999999998</v>
      </c>
      <c r="P51" s="112">
        <f t="shared" si="9"/>
        <v>0.59300000000000175</v>
      </c>
      <c r="Q51" s="102">
        <f t="shared" si="10"/>
        <v>6.4815826866324358</v>
      </c>
      <c r="R51" s="111"/>
      <c r="S51" s="111"/>
      <c r="T51" s="123"/>
    </row>
    <row r="52" spans="2:20" x14ac:dyDescent="0.2">
      <c r="B52" s="110" t="s">
        <v>518</v>
      </c>
      <c r="C52" s="40" t="s">
        <v>463</v>
      </c>
      <c r="D52" s="112">
        <f t="shared" si="8"/>
        <v>1.88</v>
      </c>
      <c r="E52" s="112">
        <f t="shared" si="8"/>
        <v>1.2</v>
      </c>
      <c r="F52" s="112"/>
      <c r="G52" s="112"/>
      <c r="H52" s="112">
        <v>1</v>
      </c>
      <c r="I52" s="112">
        <v>1</v>
      </c>
      <c r="J52" s="112">
        <v>0.88</v>
      </c>
      <c r="K52" s="112">
        <v>0.2</v>
      </c>
      <c r="L52" s="112"/>
      <c r="M52" s="112"/>
      <c r="N52" s="112"/>
      <c r="O52" s="112"/>
      <c r="P52" s="112">
        <f t="shared" si="9"/>
        <v>-0.67999999999999994</v>
      </c>
      <c r="Q52" s="102">
        <f t="shared" si="10"/>
        <v>-36.170212765957444</v>
      </c>
      <c r="R52" s="111"/>
      <c r="S52" s="111"/>
      <c r="T52" s="123"/>
    </row>
    <row r="53" spans="2:20" ht="25.5" x14ac:dyDescent="0.2">
      <c r="B53" s="110" t="s">
        <v>525</v>
      </c>
      <c r="C53" s="40" t="s">
        <v>512</v>
      </c>
      <c r="D53" s="112">
        <f t="shared" si="8"/>
        <v>10.5</v>
      </c>
      <c r="E53" s="112">
        <f t="shared" si="8"/>
        <v>10.5</v>
      </c>
      <c r="F53" s="112"/>
      <c r="G53" s="112"/>
      <c r="H53" s="112">
        <v>1.5</v>
      </c>
      <c r="I53" s="112">
        <v>1.5</v>
      </c>
      <c r="J53" s="112">
        <v>4.5</v>
      </c>
      <c r="K53" s="112">
        <v>4.5</v>
      </c>
      <c r="L53" s="112">
        <v>4.5</v>
      </c>
      <c r="M53" s="112">
        <v>4.5</v>
      </c>
      <c r="N53" s="112"/>
      <c r="O53" s="112"/>
      <c r="P53" s="112">
        <f t="shared" si="9"/>
        <v>0</v>
      </c>
      <c r="Q53" s="102">
        <f t="shared" si="10"/>
        <v>0</v>
      </c>
      <c r="R53" s="111"/>
      <c r="S53" s="111"/>
      <c r="T53" s="123"/>
    </row>
    <row r="54" spans="2:20" s="42" customFormat="1" x14ac:dyDescent="0.2">
      <c r="B54" s="115" t="s">
        <v>82</v>
      </c>
      <c r="C54" s="43" t="s">
        <v>318</v>
      </c>
      <c r="D54" s="41">
        <f t="shared" ref="D54:O54" si="11">SUM(D55:D65)</f>
        <v>81.808999999999997</v>
      </c>
      <c r="E54" s="41">
        <f t="shared" si="11"/>
        <v>75.27</v>
      </c>
      <c r="F54" s="41">
        <f t="shared" si="11"/>
        <v>10.058</v>
      </c>
      <c r="G54" s="41">
        <f t="shared" si="11"/>
        <v>10.058</v>
      </c>
      <c r="H54" s="41">
        <f t="shared" ref="H54" si="12">SUM(H55:H65)</f>
        <v>22.030999999999999</v>
      </c>
      <c r="I54" s="41">
        <f t="shared" si="11"/>
        <v>22.030999999999999</v>
      </c>
      <c r="J54" s="41">
        <f t="shared" ref="J54" si="13">SUM(J55:J65)</f>
        <v>15.383000000000001</v>
      </c>
      <c r="K54" s="41">
        <f t="shared" si="11"/>
        <v>8.8439999999999994</v>
      </c>
      <c r="L54" s="41">
        <f t="shared" ref="L54" si="14">SUM(L55:L65)</f>
        <v>13.3</v>
      </c>
      <c r="M54" s="41">
        <f t="shared" si="11"/>
        <v>13.3</v>
      </c>
      <c r="N54" s="41">
        <f t="shared" si="11"/>
        <v>21.036999999999999</v>
      </c>
      <c r="O54" s="41">
        <f t="shared" si="11"/>
        <v>21.036999999999999</v>
      </c>
      <c r="P54" s="41">
        <f t="shared" si="7"/>
        <v>-6.5390000000000015</v>
      </c>
      <c r="Q54" s="101">
        <f t="shared" si="10"/>
        <v>-7.9930081042428185</v>
      </c>
      <c r="R54" s="39"/>
      <c r="S54" s="39"/>
      <c r="T54" s="123"/>
    </row>
    <row r="55" spans="2:20" x14ac:dyDescent="0.2">
      <c r="B55" s="110" t="s">
        <v>105</v>
      </c>
      <c r="C55" s="40" t="s">
        <v>384</v>
      </c>
      <c r="D55" s="112">
        <f>F55+H55+J55+L55+N55</f>
        <v>5.5</v>
      </c>
      <c r="E55" s="112">
        <f>G55+I55+K55+M55+O55</f>
        <v>7.5410000000000004</v>
      </c>
      <c r="F55" s="112">
        <v>0.9</v>
      </c>
      <c r="G55" s="112">
        <v>0.9</v>
      </c>
      <c r="H55" s="112">
        <v>1</v>
      </c>
      <c r="I55" s="112">
        <v>1</v>
      </c>
      <c r="J55" s="112">
        <v>1.159</v>
      </c>
      <c r="K55" s="112">
        <v>3.2</v>
      </c>
      <c r="L55" s="112">
        <v>1.2</v>
      </c>
      <c r="M55" s="112">
        <v>1.2</v>
      </c>
      <c r="N55" s="112">
        <v>1.2410000000000001</v>
      </c>
      <c r="O55" s="112">
        <v>1.2410000000000001</v>
      </c>
      <c r="P55" s="112">
        <f>E55-D55</f>
        <v>2.0410000000000004</v>
      </c>
      <c r="Q55" s="102">
        <f t="shared" si="10"/>
        <v>37.109090909090924</v>
      </c>
      <c r="R55" s="111"/>
      <c r="S55" s="111"/>
      <c r="T55" s="123"/>
    </row>
    <row r="56" spans="2:20" x14ac:dyDescent="0.2">
      <c r="B56" s="110" t="s">
        <v>191</v>
      </c>
      <c r="C56" s="40" t="s">
        <v>413</v>
      </c>
      <c r="D56" s="112">
        <f t="shared" ref="D56:D65" si="15">F56+H56+J56+L56+N56</f>
        <v>2.5</v>
      </c>
      <c r="E56" s="112">
        <f t="shared" ref="E56:E65" si="16">G56+I56+K56+M56+O56</f>
        <v>2.5</v>
      </c>
      <c r="F56" s="112"/>
      <c r="G56" s="112"/>
      <c r="H56" s="112">
        <v>0.2</v>
      </c>
      <c r="I56" s="112">
        <v>0.2</v>
      </c>
      <c r="J56" s="112">
        <v>0.4</v>
      </c>
      <c r="K56" s="112">
        <v>0.4</v>
      </c>
      <c r="L56" s="112">
        <v>0.8</v>
      </c>
      <c r="M56" s="112">
        <v>0.8</v>
      </c>
      <c r="N56" s="112">
        <v>1.1000000000000001</v>
      </c>
      <c r="O56" s="112">
        <v>1.1000000000000001</v>
      </c>
      <c r="P56" s="112">
        <f t="shared" ref="P56:P65" si="17">E56-D56</f>
        <v>0</v>
      </c>
      <c r="Q56" s="102">
        <f t="shared" si="10"/>
        <v>0</v>
      </c>
      <c r="R56" s="111"/>
      <c r="S56" s="111"/>
      <c r="T56" s="123"/>
    </row>
    <row r="57" spans="2:20" x14ac:dyDescent="0.2">
      <c r="B57" s="110" t="s">
        <v>193</v>
      </c>
      <c r="C57" s="40" t="s">
        <v>344</v>
      </c>
      <c r="D57" s="112">
        <f t="shared" si="15"/>
        <v>3.8320000000000003</v>
      </c>
      <c r="E57" s="112">
        <f t="shared" si="16"/>
        <v>3.8320000000000003</v>
      </c>
      <c r="F57" s="112">
        <v>0.40600000000000003</v>
      </c>
      <c r="G57" s="112">
        <v>0.40600000000000003</v>
      </c>
      <c r="H57" s="112">
        <v>1.3</v>
      </c>
      <c r="I57" s="112">
        <v>1.3</v>
      </c>
      <c r="J57" s="112">
        <v>0.58399999999999996</v>
      </c>
      <c r="K57" s="112">
        <v>0.58399999999999996</v>
      </c>
      <c r="L57" s="112">
        <v>0.7</v>
      </c>
      <c r="M57" s="112">
        <v>0.7</v>
      </c>
      <c r="N57" s="112">
        <v>0.84199999999999997</v>
      </c>
      <c r="O57" s="112">
        <v>0.84199999999999997</v>
      </c>
      <c r="P57" s="112">
        <f t="shared" si="17"/>
        <v>0</v>
      </c>
      <c r="Q57" s="102">
        <f t="shared" si="10"/>
        <v>0</v>
      </c>
      <c r="R57" s="111"/>
      <c r="S57" s="111"/>
      <c r="T57" s="123"/>
    </row>
    <row r="58" spans="2:20" x14ac:dyDescent="0.2">
      <c r="B58" s="110" t="s">
        <v>195</v>
      </c>
      <c r="C58" s="40" t="s">
        <v>385</v>
      </c>
      <c r="D58" s="112">
        <f t="shared" si="15"/>
        <v>38.021000000000001</v>
      </c>
      <c r="E58" s="112">
        <f t="shared" si="16"/>
        <v>32.581000000000003</v>
      </c>
      <c r="F58" s="112">
        <v>5</v>
      </c>
      <c r="G58" s="112">
        <v>5</v>
      </c>
      <c r="H58" s="112">
        <v>8.4809999999999999</v>
      </c>
      <c r="I58" s="112">
        <v>8.4809999999999999</v>
      </c>
      <c r="J58" s="112">
        <v>9.24</v>
      </c>
      <c r="K58" s="112">
        <v>3.8</v>
      </c>
      <c r="L58" s="112">
        <v>7.1</v>
      </c>
      <c r="M58" s="112">
        <v>7.1</v>
      </c>
      <c r="N58" s="112">
        <v>8.1999999999999993</v>
      </c>
      <c r="O58" s="112">
        <v>8.1999999999999993</v>
      </c>
      <c r="P58" s="112">
        <f t="shared" si="17"/>
        <v>-5.4399999999999977</v>
      </c>
      <c r="Q58" s="102">
        <f t="shared" si="10"/>
        <v>-14.307882485994568</v>
      </c>
      <c r="R58" s="111"/>
      <c r="S58" s="111"/>
      <c r="T58" s="123"/>
    </row>
    <row r="59" spans="2:20" x14ac:dyDescent="0.2">
      <c r="B59" s="110" t="s">
        <v>197</v>
      </c>
      <c r="C59" s="40" t="s">
        <v>386</v>
      </c>
      <c r="D59" s="112">
        <f t="shared" si="15"/>
        <v>11.606</v>
      </c>
      <c r="E59" s="112">
        <f t="shared" si="16"/>
        <v>11.256</v>
      </c>
      <c r="F59" s="112">
        <v>2.052</v>
      </c>
      <c r="G59" s="112">
        <v>2.052</v>
      </c>
      <c r="H59" s="112">
        <v>1.4</v>
      </c>
      <c r="I59" s="112">
        <v>1.4</v>
      </c>
      <c r="J59" s="112">
        <v>0.5</v>
      </c>
      <c r="K59" s="112">
        <v>0.15</v>
      </c>
      <c r="L59" s="112">
        <v>1</v>
      </c>
      <c r="M59" s="112">
        <v>1</v>
      </c>
      <c r="N59" s="112">
        <v>6.6539999999999999</v>
      </c>
      <c r="O59" s="112">
        <v>6.6539999999999999</v>
      </c>
      <c r="P59" s="112">
        <f t="shared" si="17"/>
        <v>-0.34999999999999964</v>
      </c>
      <c r="Q59" s="102">
        <f t="shared" si="10"/>
        <v>-3.0156815440289506</v>
      </c>
      <c r="R59" s="111"/>
      <c r="S59" s="111"/>
      <c r="T59" s="123"/>
    </row>
    <row r="60" spans="2:20" x14ac:dyDescent="0.2">
      <c r="B60" s="110" t="s">
        <v>199</v>
      </c>
      <c r="C60" s="40" t="s">
        <v>468</v>
      </c>
      <c r="D60" s="112">
        <f t="shared" si="15"/>
        <v>4.5999999999999996</v>
      </c>
      <c r="E60" s="112">
        <f t="shared" si="16"/>
        <v>4.0999999999999996</v>
      </c>
      <c r="F60" s="112">
        <v>1</v>
      </c>
      <c r="G60" s="112">
        <v>1</v>
      </c>
      <c r="H60" s="112">
        <v>1.1000000000000001</v>
      </c>
      <c r="I60" s="112">
        <v>1.1000000000000001</v>
      </c>
      <c r="J60" s="112">
        <v>1</v>
      </c>
      <c r="K60" s="112">
        <v>0.5</v>
      </c>
      <c r="L60" s="112">
        <v>1.5</v>
      </c>
      <c r="M60" s="112">
        <v>1.5</v>
      </c>
      <c r="N60" s="112"/>
      <c r="O60" s="112"/>
      <c r="P60" s="112">
        <f t="shared" si="17"/>
        <v>-0.5</v>
      </c>
      <c r="Q60" s="102">
        <f t="shared" si="10"/>
        <v>-10.869565217391312</v>
      </c>
      <c r="R60" s="111"/>
      <c r="S60" s="111"/>
      <c r="T60" s="123"/>
    </row>
    <row r="61" spans="2:20" x14ac:dyDescent="0.2">
      <c r="B61" s="110" t="s">
        <v>201</v>
      </c>
      <c r="C61" s="40" t="s">
        <v>345</v>
      </c>
      <c r="D61" s="112">
        <f t="shared" si="15"/>
        <v>2.1</v>
      </c>
      <c r="E61" s="112">
        <f t="shared" si="16"/>
        <v>2.1</v>
      </c>
      <c r="F61" s="112">
        <v>0.6</v>
      </c>
      <c r="G61" s="112">
        <v>0.6</v>
      </c>
      <c r="H61" s="112">
        <v>1.5</v>
      </c>
      <c r="I61" s="112">
        <v>1.5</v>
      </c>
      <c r="J61" s="112"/>
      <c r="K61" s="112"/>
      <c r="L61" s="112"/>
      <c r="M61" s="112"/>
      <c r="N61" s="112"/>
      <c r="O61" s="112"/>
      <c r="P61" s="112">
        <f t="shared" si="17"/>
        <v>0</v>
      </c>
      <c r="Q61" s="102">
        <f t="shared" si="10"/>
        <v>0</v>
      </c>
      <c r="R61" s="111"/>
      <c r="S61" s="111"/>
      <c r="T61" s="123"/>
    </row>
    <row r="62" spans="2:20" x14ac:dyDescent="0.2">
      <c r="B62" s="110" t="s">
        <v>372</v>
      </c>
      <c r="C62" s="40" t="s">
        <v>467</v>
      </c>
      <c r="D62" s="112">
        <f t="shared" si="15"/>
        <v>8</v>
      </c>
      <c r="E62" s="112">
        <f t="shared" si="16"/>
        <v>6.8</v>
      </c>
      <c r="F62" s="112">
        <v>0.1</v>
      </c>
      <c r="G62" s="112">
        <v>0.1</v>
      </c>
      <c r="H62" s="112">
        <v>6.7</v>
      </c>
      <c r="I62" s="112">
        <v>6.7</v>
      </c>
      <c r="J62" s="112">
        <v>1.2</v>
      </c>
      <c r="K62" s="112"/>
      <c r="L62" s="112"/>
      <c r="M62" s="112"/>
      <c r="N62" s="112"/>
      <c r="O62" s="112"/>
      <c r="P62" s="112">
        <f t="shared" si="17"/>
        <v>-1.2000000000000002</v>
      </c>
      <c r="Q62" s="102">
        <f t="shared" si="10"/>
        <v>-15</v>
      </c>
      <c r="R62" s="111"/>
      <c r="S62" s="111"/>
      <c r="T62" s="123"/>
    </row>
    <row r="63" spans="2:20" ht="25.5" x14ac:dyDescent="0.2">
      <c r="B63" s="110" t="s">
        <v>373</v>
      </c>
      <c r="C63" s="40" t="s">
        <v>465</v>
      </c>
      <c r="D63" s="112">
        <f t="shared" si="15"/>
        <v>1.45</v>
      </c>
      <c r="E63" s="112">
        <f t="shared" si="16"/>
        <v>0.35</v>
      </c>
      <c r="F63" s="112"/>
      <c r="G63" s="112"/>
      <c r="H63" s="112">
        <v>0.15</v>
      </c>
      <c r="I63" s="112">
        <v>0.15</v>
      </c>
      <c r="J63" s="112">
        <v>1.3</v>
      </c>
      <c r="K63" s="112">
        <v>0.2</v>
      </c>
      <c r="L63" s="112"/>
      <c r="M63" s="112"/>
      <c r="N63" s="112"/>
      <c r="O63" s="112"/>
      <c r="P63" s="112">
        <f t="shared" si="17"/>
        <v>-1.1000000000000001</v>
      </c>
      <c r="Q63" s="102">
        <f t="shared" si="10"/>
        <v>-75.862068965517238</v>
      </c>
      <c r="R63" s="111"/>
      <c r="S63" s="111"/>
      <c r="T63" s="123"/>
    </row>
    <row r="64" spans="2:20" ht="25.5" x14ac:dyDescent="0.2">
      <c r="B64" s="110" t="s">
        <v>414</v>
      </c>
      <c r="C64" s="40" t="s">
        <v>466</v>
      </c>
      <c r="D64" s="112">
        <f t="shared" si="15"/>
        <v>4</v>
      </c>
      <c r="E64" s="112">
        <f t="shared" si="16"/>
        <v>4</v>
      </c>
      <c r="F64" s="112"/>
      <c r="G64" s="112"/>
      <c r="H64" s="112"/>
      <c r="I64" s="112"/>
      <c r="J64" s="112"/>
      <c r="K64" s="112"/>
      <c r="L64" s="112">
        <v>1</v>
      </c>
      <c r="M64" s="112">
        <v>1</v>
      </c>
      <c r="N64" s="112">
        <v>3</v>
      </c>
      <c r="O64" s="112">
        <v>3</v>
      </c>
      <c r="P64" s="112">
        <f t="shared" si="17"/>
        <v>0</v>
      </c>
      <c r="Q64" s="102">
        <f t="shared" si="10"/>
        <v>0</v>
      </c>
      <c r="R64" s="111"/>
      <c r="S64" s="111"/>
      <c r="T64" s="123"/>
    </row>
    <row r="65" spans="2:20" x14ac:dyDescent="0.2">
      <c r="B65" s="110" t="s">
        <v>455</v>
      </c>
      <c r="C65" s="40" t="s">
        <v>513</v>
      </c>
      <c r="D65" s="112">
        <f t="shared" si="15"/>
        <v>0.2</v>
      </c>
      <c r="E65" s="112">
        <f t="shared" si="16"/>
        <v>0.21000000000000002</v>
      </c>
      <c r="F65" s="112"/>
      <c r="G65" s="112"/>
      <c r="H65" s="112">
        <v>0.2</v>
      </c>
      <c r="I65" s="112">
        <v>0.2</v>
      </c>
      <c r="J65" s="112"/>
      <c r="K65" s="112">
        <v>0.01</v>
      </c>
      <c r="L65" s="112"/>
      <c r="M65" s="112"/>
      <c r="N65" s="112"/>
      <c r="O65" s="112"/>
      <c r="P65" s="112">
        <f t="shared" si="17"/>
        <v>1.0000000000000009E-2</v>
      </c>
      <c r="Q65" s="102">
        <f t="shared" si="10"/>
        <v>5</v>
      </c>
      <c r="R65" s="111"/>
      <c r="S65" s="111"/>
      <c r="T65" s="124"/>
    </row>
    <row r="66" spans="2:20" x14ac:dyDescent="0.2"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2:20" x14ac:dyDescent="0.2"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</row>
    <row r="68" spans="2:20" x14ac:dyDescent="0.2"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2:20" x14ac:dyDescent="0.2"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2:20" x14ac:dyDescent="0.2"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2:20" x14ac:dyDescent="0.2"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2:20" x14ac:dyDescent="0.2"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2:20" x14ac:dyDescent="0.2"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2:20" x14ac:dyDescent="0.2"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2:20" x14ac:dyDescent="0.2"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2:20" x14ac:dyDescent="0.2"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2:20" x14ac:dyDescent="0.2"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2:20" x14ac:dyDescent="0.2"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2:20" x14ac:dyDescent="0.2"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2:20" x14ac:dyDescent="0.2"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</sheetData>
  <mergeCells count="17">
    <mergeCell ref="R16:S16"/>
    <mergeCell ref="D16:E16"/>
    <mergeCell ref="T18:T65"/>
    <mergeCell ref="N16:O16"/>
    <mergeCell ref="B5:T5"/>
    <mergeCell ref="B15:B17"/>
    <mergeCell ref="C15:C17"/>
    <mergeCell ref="P15:Q15"/>
    <mergeCell ref="R15:S15"/>
    <mergeCell ref="D15:O15"/>
    <mergeCell ref="F16:G16"/>
    <mergeCell ref="H16:I16"/>
    <mergeCell ref="J16:K16"/>
    <mergeCell ref="L16:M16"/>
    <mergeCell ref="T15:T17"/>
    <mergeCell ref="P16:P17"/>
    <mergeCell ref="Q16:Q17"/>
  </mergeCells>
  <pageMargins left="0.59055118110236227" right="0.31496062992125984" top="0.15748031496062992" bottom="0.15748031496062992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62"/>
  <sheetViews>
    <sheetView view="pageBreakPreview" topLeftCell="A9" zoomScale="60" zoomScaleNormal="100" workbookViewId="0">
      <selection activeCell="C65" sqref="C65"/>
    </sheetView>
  </sheetViews>
  <sheetFormatPr defaultRowHeight="12.75" x14ac:dyDescent="0.2"/>
  <cols>
    <col min="1" max="1" width="2.140625" style="35" customWidth="1"/>
    <col min="2" max="2" width="4.28515625" style="35" customWidth="1"/>
    <col min="3" max="3" width="75.28515625" style="35" customWidth="1"/>
    <col min="4" max="4" width="14.5703125" style="35" customWidth="1"/>
    <col min="5" max="5" width="12.42578125" style="35" customWidth="1"/>
    <col min="6" max="6" width="9.5703125" style="37" bestFit="1" customWidth="1"/>
    <col min="7" max="7" width="7.28515625" style="37" customWidth="1"/>
    <col min="8" max="8" width="9.140625" style="37"/>
    <col min="9" max="9" width="10" style="37" customWidth="1"/>
    <col min="10" max="10" width="8.7109375" style="37" hidden="1" customWidth="1"/>
    <col min="11" max="11" width="0" style="37" hidden="1" customWidth="1"/>
    <col min="12" max="12" width="10.5703125" style="37" hidden="1" customWidth="1"/>
    <col min="13" max="13" width="0" style="37" hidden="1" customWidth="1"/>
    <col min="14" max="14" width="10.5703125" style="37" customWidth="1"/>
    <col min="15" max="15" width="11.7109375" style="37" customWidth="1"/>
    <col min="16" max="16" width="11.42578125" style="37" customWidth="1"/>
    <col min="17" max="17" width="10.7109375" style="37" customWidth="1"/>
    <col min="18" max="18" width="17.7109375" style="37" customWidth="1"/>
    <col min="19" max="19" width="22.7109375" style="37" customWidth="1"/>
    <col min="20" max="20" width="10.140625" style="37" customWidth="1"/>
    <col min="21" max="21" width="8.7109375" style="37" customWidth="1"/>
    <col min="22" max="22" width="8.140625" style="37" customWidth="1"/>
    <col min="23" max="23" width="8.5703125" style="37" customWidth="1"/>
    <col min="24" max="24" width="9.140625" style="37"/>
    <col min="25" max="16384" width="9.140625" style="35"/>
  </cols>
  <sheetData>
    <row r="2" spans="2:24" x14ac:dyDescent="0.2">
      <c r="B2" s="17"/>
      <c r="C2" s="17"/>
      <c r="D2" s="17"/>
      <c r="E2" s="17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16"/>
      <c r="X2" s="16" t="s">
        <v>266</v>
      </c>
    </row>
    <row r="3" spans="2:24" x14ac:dyDescent="0.2">
      <c r="B3" s="17"/>
      <c r="C3" s="17"/>
      <c r="D3" s="17"/>
      <c r="E3" s="17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16"/>
      <c r="X3" s="16" t="s">
        <v>55</v>
      </c>
    </row>
    <row r="4" spans="2:24" x14ac:dyDescent="0.2">
      <c r="B4" s="17"/>
      <c r="C4" s="17"/>
      <c r="D4" s="17"/>
      <c r="E4" s="17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16"/>
      <c r="X4" s="16" t="s">
        <v>56</v>
      </c>
    </row>
    <row r="5" spans="2:24" x14ac:dyDescent="0.2">
      <c r="B5" s="17"/>
      <c r="C5" s="17"/>
      <c r="D5" s="17"/>
      <c r="E5" s="17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2:24" ht="14.25" x14ac:dyDescent="0.2">
      <c r="B6" s="134" t="s">
        <v>265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</row>
    <row r="7" spans="2:24" x14ac:dyDescent="0.2">
      <c r="B7" s="17"/>
      <c r="C7" s="17"/>
      <c r="D7" s="17"/>
      <c r="E7" s="17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2:24" x14ac:dyDescent="0.2">
      <c r="B8" s="17"/>
      <c r="C8" s="17"/>
      <c r="D8" s="17"/>
      <c r="E8" s="17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16" t="s">
        <v>57</v>
      </c>
    </row>
    <row r="9" spans="2:24" x14ac:dyDescent="0.2">
      <c r="B9" s="17"/>
      <c r="C9" s="17"/>
      <c r="D9" s="17"/>
      <c r="E9" s="17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16" t="s">
        <v>376</v>
      </c>
    </row>
    <row r="10" spans="2:24" x14ac:dyDescent="0.2">
      <c r="B10" s="17"/>
      <c r="C10" s="17"/>
      <c r="D10" s="17"/>
      <c r="E10" s="17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16"/>
    </row>
    <row r="11" spans="2:24" x14ac:dyDescent="0.2">
      <c r="B11" s="17"/>
      <c r="C11" s="17"/>
      <c r="D11" s="17"/>
      <c r="E11" s="17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16"/>
    </row>
    <row r="12" spans="2:24" x14ac:dyDescent="0.2">
      <c r="B12" s="17"/>
      <c r="C12" s="17"/>
      <c r="D12" s="17"/>
      <c r="E12" s="17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16" t="s">
        <v>377</v>
      </c>
    </row>
    <row r="13" spans="2:24" x14ac:dyDescent="0.2">
      <c r="B13" s="17"/>
      <c r="C13" s="17"/>
      <c r="D13" s="17"/>
      <c r="E13" s="17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16" t="s">
        <v>58</v>
      </c>
    </row>
    <row r="14" spans="2:24" x14ac:dyDescent="0.2">
      <c r="B14" s="17"/>
      <c r="C14" s="17"/>
      <c r="D14" s="17"/>
      <c r="E14" s="17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16" t="s">
        <v>59</v>
      </c>
    </row>
    <row r="16" spans="2:24" s="37" customFormat="1" ht="42.75" customHeight="1" x14ac:dyDescent="0.2">
      <c r="B16" s="120" t="s">
        <v>65</v>
      </c>
      <c r="C16" s="120" t="s">
        <v>238</v>
      </c>
      <c r="D16" s="120" t="s">
        <v>239</v>
      </c>
      <c r="E16" s="120" t="s">
        <v>240</v>
      </c>
      <c r="F16" s="120" t="s">
        <v>264</v>
      </c>
      <c r="G16" s="120"/>
      <c r="H16" s="120" t="s">
        <v>263</v>
      </c>
      <c r="I16" s="120"/>
      <c r="J16" s="120" t="s">
        <v>262</v>
      </c>
      <c r="K16" s="120"/>
      <c r="L16" s="120"/>
      <c r="M16" s="120"/>
      <c r="N16" s="120" t="s">
        <v>416</v>
      </c>
      <c r="O16" s="120" t="s">
        <v>417</v>
      </c>
      <c r="P16" s="120" t="s">
        <v>261</v>
      </c>
      <c r="Q16" s="120"/>
      <c r="R16" s="120" t="s">
        <v>260</v>
      </c>
      <c r="S16" s="120"/>
      <c r="T16" s="120"/>
      <c r="U16" s="120" t="s">
        <v>257</v>
      </c>
      <c r="V16" s="120"/>
      <c r="W16" s="120"/>
      <c r="X16" s="120"/>
    </row>
    <row r="17" spans="2:24" s="37" customFormat="1" ht="21.75" customHeight="1" x14ac:dyDescent="0.2">
      <c r="B17" s="120"/>
      <c r="C17" s="120"/>
      <c r="D17" s="120"/>
      <c r="E17" s="120"/>
      <c r="F17" s="120" t="s">
        <v>270</v>
      </c>
      <c r="G17" s="120" t="s">
        <v>241</v>
      </c>
      <c r="H17" s="120" t="s">
        <v>242</v>
      </c>
      <c r="I17" s="120" t="s">
        <v>243</v>
      </c>
      <c r="J17" s="120" t="s">
        <v>244</v>
      </c>
      <c r="K17" s="120" t="s">
        <v>245</v>
      </c>
      <c r="L17" s="120" t="s">
        <v>246</v>
      </c>
      <c r="M17" s="120" t="s">
        <v>247</v>
      </c>
      <c r="N17" s="120"/>
      <c r="O17" s="120"/>
      <c r="P17" s="120" t="s">
        <v>248</v>
      </c>
      <c r="Q17" s="120" t="s">
        <v>249</v>
      </c>
      <c r="R17" s="120" t="s">
        <v>250</v>
      </c>
      <c r="S17" s="120" t="s">
        <v>251</v>
      </c>
      <c r="T17" s="120" t="s">
        <v>252</v>
      </c>
      <c r="U17" s="120" t="s">
        <v>258</v>
      </c>
      <c r="V17" s="120"/>
      <c r="W17" s="120" t="s">
        <v>259</v>
      </c>
      <c r="X17" s="120"/>
    </row>
    <row r="18" spans="2:24" s="37" customFormat="1" ht="83.25" customHeight="1" x14ac:dyDescent="0.2"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11" t="s">
        <v>253</v>
      </c>
      <c r="V18" s="111" t="s">
        <v>254</v>
      </c>
      <c r="W18" s="111" t="s">
        <v>255</v>
      </c>
      <c r="X18" s="111" t="s">
        <v>256</v>
      </c>
    </row>
    <row r="19" spans="2:24" ht="12.75" customHeight="1" x14ac:dyDescent="0.2">
      <c r="B19" s="111">
        <v>1</v>
      </c>
      <c r="C19" s="40" t="s">
        <v>456</v>
      </c>
      <c r="D19" s="111" t="s">
        <v>419</v>
      </c>
      <c r="E19" s="111" t="s">
        <v>419</v>
      </c>
      <c r="F19" s="111"/>
      <c r="G19" s="109">
        <v>11.032</v>
      </c>
      <c r="H19" s="111">
        <v>2017</v>
      </c>
      <c r="I19" s="111">
        <v>2020</v>
      </c>
      <c r="J19" s="111" t="s">
        <v>237</v>
      </c>
      <c r="K19" s="111" t="s">
        <v>237</v>
      </c>
      <c r="L19" s="111" t="s">
        <v>237</v>
      </c>
      <c r="M19" s="111" t="s">
        <v>237</v>
      </c>
      <c r="N19" s="111">
        <v>0</v>
      </c>
      <c r="O19" s="111">
        <v>0</v>
      </c>
      <c r="P19" s="109">
        <f>'1.1'!I24</f>
        <v>14.789000000000001</v>
      </c>
      <c r="Q19" s="111"/>
      <c r="R19" s="149" t="s">
        <v>268</v>
      </c>
      <c r="S19" s="149" t="s">
        <v>269</v>
      </c>
      <c r="T19" s="125"/>
      <c r="U19" s="128">
        <f>'2.3'!N80</f>
        <v>-20.575450156152471</v>
      </c>
      <c r="V19" s="131">
        <f>'2.3'!N81</f>
        <v>0.13</v>
      </c>
      <c r="W19" s="125" t="str">
        <f>'2.3'!N82</f>
        <v>7,1 лет</v>
      </c>
      <c r="X19" s="125" t="str">
        <f>'2.3'!N83</f>
        <v>12 лет</v>
      </c>
    </row>
    <row r="20" spans="2:24" x14ac:dyDescent="0.2">
      <c r="B20" s="111">
        <v>2</v>
      </c>
      <c r="C20" s="45" t="s">
        <v>327</v>
      </c>
      <c r="D20" s="111" t="s">
        <v>419</v>
      </c>
      <c r="E20" s="111" t="s">
        <v>419</v>
      </c>
      <c r="F20" s="111">
        <v>0.5</v>
      </c>
      <c r="G20" s="109"/>
      <c r="H20" s="111">
        <v>2016</v>
      </c>
      <c r="I20" s="111">
        <v>2016</v>
      </c>
      <c r="J20" s="111" t="s">
        <v>237</v>
      </c>
      <c r="K20" s="111" t="s">
        <v>237</v>
      </c>
      <c r="L20" s="111" t="s">
        <v>237</v>
      </c>
      <c r="M20" s="111" t="s">
        <v>237</v>
      </c>
      <c r="N20" s="111">
        <v>0</v>
      </c>
      <c r="O20" s="111">
        <v>0</v>
      </c>
      <c r="P20" s="109">
        <f>'1.1'!I25</f>
        <v>4.3</v>
      </c>
      <c r="Q20" s="111"/>
      <c r="R20" s="150"/>
      <c r="S20" s="150"/>
      <c r="T20" s="126"/>
      <c r="U20" s="129"/>
      <c r="V20" s="132"/>
      <c r="W20" s="126"/>
      <c r="X20" s="126"/>
    </row>
    <row r="21" spans="2:24" x14ac:dyDescent="0.2">
      <c r="B21" s="111">
        <v>3</v>
      </c>
      <c r="C21" s="40" t="s">
        <v>457</v>
      </c>
      <c r="D21" s="111" t="s">
        <v>419</v>
      </c>
      <c r="E21" s="111" t="s">
        <v>419</v>
      </c>
      <c r="F21" s="111"/>
      <c r="G21" s="109">
        <v>3.472</v>
      </c>
      <c r="H21" s="111">
        <v>2018</v>
      </c>
      <c r="I21" s="111">
        <v>2020</v>
      </c>
      <c r="J21" s="111" t="s">
        <v>237</v>
      </c>
      <c r="K21" s="111" t="s">
        <v>237</v>
      </c>
      <c r="L21" s="111" t="s">
        <v>237</v>
      </c>
      <c r="M21" s="111" t="s">
        <v>237</v>
      </c>
      <c r="N21" s="111">
        <v>0</v>
      </c>
      <c r="O21" s="111">
        <v>0</v>
      </c>
      <c r="P21" s="109">
        <f>'1.1'!I26</f>
        <v>13.074</v>
      </c>
      <c r="Q21" s="111"/>
      <c r="R21" s="150"/>
      <c r="S21" s="150"/>
      <c r="T21" s="126"/>
      <c r="U21" s="129"/>
      <c r="V21" s="132"/>
      <c r="W21" s="126"/>
      <c r="X21" s="126"/>
    </row>
    <row r="22" spans="2:24" x14ac:dyDescent="0.2">
      <c r="B22" s="111">
        <v>4</v>
      </c>
      <c r="C22" s="40" t="s">
        <v>454</v>
      </c>
      <c r="D22" s="111" t="s">
        <v>419</v>
      </c>
      <c r="E22" s="111" t="s">
        <v>419</v>
      </c>
      <c r="F22" s="111"/>
      <c r="G22" s="109">
        <v>1.6</v>
      </c>
      <c r="H22" s="111">
        <v>2020</v>
      </c>
      <c r="I22" s="111">
        <v>2020</v>
      </c>
      <c r="J22" s="111" t="s">
        <v>237</v>
      </c>
      <c r="K22" s="111" t="s">
        <v>237</v>
      </c>
      <c r="L22" s="111" t="s">
        <v>237</v>
      </c>
      <c r="M22" s="111" t="s">
        <v>237</v>
      </c>
      <c r="N22" s="111">
        <v>0</v>
      </c>
      <c r="O22" s="111">
        <v>0</v>
      </c>
      <c r="P22" s="109">
        <f>'1.1'!I27</f>
        <v>2.8</v>
      </c>
      <c r="Q22" s="111"/>
      <c r="R22" s="150"/>
      <c r="S22" s="150"/>
      <c r="T22" s="126"/>
      <c r="U22" s="129"/>
      <c r="V22" s="132"/>
      <c r="W22" s="126"/>
      <c r="X22" s="126"/>
    </row>
    <row r="23" spans="2:24" x14ac:dyDescent="0.2">
      <c r="B23" s="111">
        <v>5</v>
      </c>
      <c r="C23" s="40" t="s">
        <v>332</v>
      </c>
      <c r="D23" s="111" t="s">
        <v>419</v>
      </c>
      <c r="E23" s="111" t="s">
        <v>419</v>
      </c>
      <c r="F23" s="111"/>
      <c r="G23" s="109">
        <v>1.3</v>
      </c>
      <c r="H23" s="111">
        <v>2017</v>
      </c>
      <c r="I23" s="111">
        <v>2018</v>
      </c>
      <c r="J23" s="111" t="s">
        <v>237</v>
      </c>
      <c r="K23" s="111" t="s">
        <v>237</v>
      </c>
      <c r="L23" s="111" t="s">
        <v>237</v>
      </c>
      <c r="M23" s="111" t="s">
        <v>237</v>
      </c>
      <c r="N23" s="111">
        <v>0</v>
      </c>
      <c r="O23" s="111">
        <v>0</v>
      </c>
      <c r="P23" s="109">
        <f>'1.1'!I28</f>
        <v>4.1500000000000004</v>
      </c>
      <c r="Q23" s="111"/>
      <c r="R23" s="150"/>
      <c r="S23" s="150"/>
      <c r="T23" s="126"/>
      <c r="U23" s="129"/>
      <c r="V23" s="132"/>
      <c r="W23" s="126"/>
      <c r="X23" s="126"/>
    </row>
    <row r="24" spans="2:24" x14ac:dyDescent="0.2">
      <c r="B24" s="111">
        <v>6</v>
      </c>
      <c r="C24" s="40" t="s">
        <v>333</v>
      </c>
      <c r="D24" s="111" t="s">
        <v>419</v>
      </c>
      <c r="E24" s="111" t="s">
        <v>419</v>
      </c>
      <c r="F24" s="111">
        <v>0.4</v>
      </c>
      <c r="G24" s="109"/>
      <c r="H24" s="111">
        <v>2017</v>
      </c>
      <c r="I24" s="111">
        <v>2018</v>
      </c>
      <c r="J24" s="111" t="s">
        <v>237</v>
      </c>
      <c r="K24" s="111" t="s">
        <v>237</v>
      </c>
      <c r="L24" s="111" t="s">
        <v>237</v>
      </c>
      <c r="M24" s="111" t="s">
        <v>237</v>
      </c>
      <c r="N24" s="111">
        <v>0</v>
      </c>
      <c r="O24" s="111">
        <v>0</v>
      </c>
      <c r="P24" s="109">
        <f>'1.1'!I29</f>
        <v>1.49</v>
      </c>
      <c r="Q24" s="111"/>
      <c r="R24" s="150"/>
      <c r="S24" s="150"/>
      <c r="T24" s="126"/>
      <c r="U24" s="129"/>
      <c r="V24" s="132"/>
      <c r="W24" s="126"/>
      <c r="X24" s="126"/>
    </row>
    <row r="25" spans="2:24" x14ac:dyDescent="0.2">
      <c r="B25" s="111">
        <v>7</v>
      </c>
      <c r="C25" s="40" t="s">
        <v>458</v>
      </c>
      <c r="D25" s="111" t="s">
        <v>419</v>
      </c>
      <c r="E25" s="111" t="s">
        <v>419</v>
      </c>
      <c r="F25" s="111"/>
      <c r="G25" s="109">
        <v>0.4</v>
      </c>
      <c r="H25" s="111">
        <v>2017</v>
      </c>
      <c r="I25" s="111">
        <v>2017</v>
      </c>
      <c r="J25" s="111" t="s">
        <v>237</v>
      </c>
      <c r="K25" s="111" t="s">
        <v>237</v>
      </c>
      <c r="L25" s="111" t="s">
        <v>237</v>
      </c>
      <c r="M25" s="111" t="s">
        <v>237</v>
      </c>
      <c r="N25" s="111">
        <v>0</v>
      </c>
      <c r="O25" s="111">
        <v>0</v>
      </c>
      <c r="P25" s="109">
        <f>'1.1'!I30</f>
        <v>0.65</v>
      </c>
      <c r="Q25" s="112"/>
      <c r="R25" s="150"/>
      <c r="S25" s="150"/>
      <c r="T25" s="126"/>
      <c r="U25" s="129"/>
      <c r="V25" s="132"/>
      <c r="W25" s="126"/>
      <c r="X25" s="126"/>
    </row>
    <row r="26" spans="2:24" x14ac:dyDescent="0.2">
      <c r="B26" s="111">
        <v>8</v>
      </c>
      <c r="C26" s="40" t="s">
        <v>334</v>
      </c>
      <c r="D26" s="111" t="s">
        <v>419</v>
      </c>
      <c r="E26" s="111" t="s">
        <v>419</v>
      </c>
      <c r="F26" s="111"/>
      <c r="G26" s="109">
        <v>0.35</v>
      </c>
      <c r="H26" s="111">
        <v>2018</v>
      </c>
      <c r="I26" s="111">
        <v>2018</v>
      </c>
      <c r="J26" s="111" t="s">
        <v>237</v>
      </c>
      <c r="K26" s="111" t="s">
        <v>237</v>
      </c>
      <c r="L26" s="111" t="s">
        <v>237</v>
      </c>
      <c r="M26" s="111" t="s">
        <v>237</v>
      </c>
      <c r="N26" s="111">
        <v>0</v>
      </c>
      <c r="O26" s="111">
        <v>0</v>
      </c>
      <c r="P26" s="109">
        <f>'1.1'!I31</f>
        <v>0.93500000000000005</v>
      </c>
      <c r="Q26" s="111"/>
      <c r="R26" s="150"/>
      <c r="S26" s="150"/>
      <c r="T26" s="126"/>
      <c r="U26" s="129"/>
      <c r="V26" s="132"/>
      <c r="W26" s="126"/>
      <c r="X26" s="126"/>
    </row>
    <row r="27" spans="2:24" x14ac:dyDescent="0.2">
      <c r="B27" s="111">
        <v>9</v>
      </c>
      <c r="C27" s="40" t="s">
        <v>459</v>
      </c>
      <c r="D27" s="111" t="s">
        <v>419</v>
      </c>
      <c r="E27" s="111" t="s">
        <v>419</v>
      </c>
      <c r="F27" s="111"/>
      <c r="G27" s="109">
        <v>1</v>
      </c>
      <c r="H27" s="111">
        <v>2016</v>
      </c>
      <c r="I27" s="111">
        <v>2017</v>
      </c>
      <c r="J27" s="111" t="s">
        <v>237</v>
      </c>
      <c r="K27" s="111" t="s">
        <v>237</v>
      </c>
      <c r="L27" s="111" t="s">
        <v>237</v>
      </c>
      <c r="M27" s="111" t="s">
        <v>237</v>
      </c>
      <c r="N27" s="111">
        <v>0</v>
      </c>
      <c r="O27" s="111">
        <v>0</v>
      </c>
      <c r="P27" s="109">
        <f>'1.1'!I32</f>
        <v>1.7669999999999999</v>
      </c>
      <c r="Q27" s="111"/>
      <c r="R27" s="150"/>
      <c r="S27" s="150"/>
      <c r="T27" s="126"/>
      <c r="U27" s="129"/>
      <c r="V27" s="132"/>
      <c r="W27" s="126"/>
      <c r="X27" s="126"/>
    </row>
    <row r="28" spans="2:24" x14ac:dyDescent="0.2">
      <c r="B28" s="111">
        <v>10</v>
      </c>
      <c r="C28" s="40" t="s">
        <v>460</v>
      </c>
      <c r="D28" s="111" t="s">
        <v>419</v>
      </c>
      <c r="E28" s="111" t="s">
        <v>419</v>
      </c>
      <c r="F28" s="111">
        <v>0.8</v>
      </c>
      <c r="G28" s="109"/>
      <c r="H28" s="111">
        <v>2018</v>
      </c>
      <c r="I28" s="111">
        <v>2018</v>
      </c>
      <c r="J28" s="111" t="s">
        <v>237</v>
      </c>
      <c r="K28" s="111" t="s">
        <v>237</v>
      </c>
      <c r="L28" s="111" t="s">
        <v>237</v>
      </c>
      <c r="M28" s="111" t="s">
        <v>237</v>
      </c>
      <c r="N28" s="111">
        <v>0</v>
      </c>
      <c r="O28" s="111">
        <v>0</v>
      </c>
      <c r="P28" s="109">
        <f>'1.1'!I33</f>
        <v>3.48</v>
      </c>
      <c r="Q28" s="111"/>
      <c r="R28" s="150"/>
      <c r="S28" s="150"/>
      <c r="T28" s="126"/>
      <c r="U28" s="129"/>
      <c r="V28" s="132"/>
      <c r="W28" s="126"/>
      <c r="X28" s="126"/>
    </row>
    <row r="29" spans="2:24" x14ac:dyDescent="0.2">
      <c r="B29" s="111">
        <v>11</v>
      </c>
      <c r="C29" s="40" t="s">
        <v>415</v>
      </c>
      <c r="D29" s="111" t="s">
        <v>419</v>
      </c>
      <c r="E29" s="111" t="s">
        <v>419</v>
      </c>
      <c r="F29" s="111">
        <v>0.8</v>
      </c>
      <c r="G29" s="109"/>
      <c r="H29" s="111">
        <v>2019</v>
      </c>
      <c r="I29" s="111">
        <v>2019</v>
      </c>
      <c r="J29" s="111" t="s">
        <v>237</v>
      </c>
      <c r="K29" s="111" t="s">
        <v>237</v>
      </c>
      <c r="L29" s="111" t="s">
        <v>237</v>
      </c>
      <c r="M29" s="111" t="s">
        <v>237</v>
      </c>
      <c r="N29" s="111">
        <v>0</v>
      </c>
      <c r="O29" s="111">
        <v>0</v>
      </c>
      <c r="P29" s="109">
        <f>'1.1'!I34</f>
        <v>5.9169999999999998</v>
      </c>
      <c r="Q29" s="111"/>
      <c r="R29" s="150"/>
      <c r="S29" s="150"/>
      <c r="T29" s="126"/>
      <c r="U29" s="129"/>
      <c r="V29" s="132"/>
      <c r="W29" s="126"/>
      <c r="X29" s="126"/>
    </row>
    <row r="30" spans="2:24" x14ac:dyDescent="0.2">
      <c r="B30" s="111">
        <v>12</v>
      </c>
      <c r="C30" s="40" t="s">
        <v>383</v>
      </c>
      <c r="D30" s="111" t="s">
        <v>419</v>
      </c>
      <c r="E30" s="111" t="s">
        <v>419</v>
      </c>
      <c r="F30" s="111">
        <v>0.4</v>
      </c>
      <c r="G30" s="109"/>
      <c r="H30" s="111">
        <v>2020</v>
      </c>
      <c r="I30" s="111">
        <v>2020</v>
      </c>
      <c r="J30" s="111" t="s">
        <v>237</v>
      </c>
      <c r="K30" s="111" t="s">
        <v>237</v>
      </c>
      <c r="L30" s="111" t="s">
        <v>237</v>
      </c>
      <c r="M30" s="111" t="s">
        <v>237</v>
      </c>
      <c r="N30" s="111">
        <v>0</v>
      </c>
      <c r="O30" s="111">
        <v>0</v>
      </c>
      <c r="P30" s="109">
        <f>'1.1'!I35</f>
        <v>0.63200000000000001</v>
      </c>
      <c r="Q30" s="111"/>
      <c r="R30" s="150"/>
      <c r="S30" s="150"/>
      <c r="T30" s="126"/>
      <c r="U30" s="129"/>
      <c r="V30" s="132"/>
      <c r="W30" s="126"/>
      <c r="X30" s="126"/>
    </row>
    <row r="31" spans="2:24" x14ac:dyDescent="0.2">
      <c r="B31" s="111">
        <v>13</v>
      </c>
      <c r="C31" s="40" t="s">
        <v>520</v>
      </c>
      <c r="D31" s="111" t="s">
        <v>419</v>
      </c>
      <c r="E31" s="111" t="s">
        <v>419</v>
      </c>
      <c r="F31" s="111"/>
      <c r="G31" s="109">
        <v>0.65</v>
      </c>
      <c r="H31" s="111">
        <v>2017</v>
      </c>
      <c r="I31" s="111">
        <v>2018</v>
      </c>
      <c r="J31" s="111" t="s">
        <v>237</v>
      </c>
      <c r="K31" s="111" t="s">
        <v>237</v>
      </c>
      <c r="L31" s="111" t="s">
        <v>237</v>
      </c>
      <c r="M31" s="111" t="s">
        <v>237</v>
      </c>
      <c r="N31" s="111">
        <v>0</v>
      </c>
      <c r="O31" s="111">
        <v>0</v>
      </c>
      <c r="P31" s="109">
        <f>'1.1'!I36</f>
        <v>2.1319999999999997</v>
      </c>
      <c r="Q31" s="111"/>
      <c r="R31" s="150"/>
      <c r="S31" s="150"/>
      <c r="T31" s="126"/>
      <c r="U31" s="129"/>
      <c r="V31" s="132"/>
      <c r="W31" s="126"/>
      <c r="X31" s="126"/>
    </row>
    <row r="32" spans="2:24" ht="12.75" customHeight="1" x14ac:dyDescent="0.2">
      <c r="B32" s="111">
        <v>14</v>
      </c>
      <c r="C32" s="40" t="s">
        <v>336</v>
      </c>
      <c r="D32" s="111" t="s">
        <v>419</v>
      </c>
      <c r="E32" s="111" t="s">
        <v>419</v>
      </c>
      <c r="F32" s="111"/>
      <c r="G32" s="109">
        <v>3.1</v>
      </c>
      <c r="H32" s="111">
        <v>2016</v>
      </c>
      <c r="I32" s="111">
        <v>2018</v>
      </c>
      <c r="J32" s="111" t="s">
        <v>237</v>
      </c>
      <c r="K32" s="111" t="s">
        <v>237</v>
      </c>
      <c r="L32" s="111" t="s">
        <v>237</v>
      </c>
      <c r="M32" s="111" t="s">
        <v>237</v>
      </c>
      <c r="N32" s="111">
        <v>0</v>
      </c>
      <c r="O32" s="111">
        <v>0</v>
      </c>
      <c r="P32" s="109">
        <f>'1.1'!I37</f>
        <v>1.7730000000000001</v>
      </c>
      <c r="Q32" s="111"/>
      <c r="R32" s="150"/>
      <c r="S32" s="150"/>
      <c r="T32" s="126"/>
      <c r="U32" s="129"/>
      <c r="V32" s="132"/>
      <c r="W32" s="126"/>
      <c r="X32" s="126"/>
    </row>
    <row r="33" spans="2:24" x14ac:dyDescent="0.2">
      <c r="B33" s="111">
        <v>15</v>
      </c>
      <c r="C33" s="40" t="s">
        <v>478</v>
      </c>
      <c r="D33" s="111" t="s">
        <v>419</v>
      </c>
      <c r="E33" s="111" t="s">
        <v>419</v>
      </c>
      <c r="F33" s="111">
        <v>0.8</v>
      </c>
      <c r="G33" s="109">
        <v>1.3</v>
      </c>
      <c r="H33" s="111">
        <v>2018</v>
      </c>
      <c r="I33" s="111">
        <v>2018</v>
      </c>
      <c r="J33" s="111" t="s">
        <v>237</v>
      </c>
      <c r="K33" s="111" t="s">
        <v>237</v>
      </c>
      <c r="L33" s="111" t="s">
        <v>237</v>
      </c>
      <c r="M33" s="111" t="s">
        <v>237</v>
      </c>
      <c r="N33" s="111">
        <v>0</v>
      </c>
      <c r="O33" s="111">
        <v>0</v>
      </c>
      <c r="P33" s="109">
        <f>'1.1'!I38</f>
        <v>4.3559999999999999</v>
      </c>
      <c r="Q33" s="111"/>
      <c r="R33" s="150"/>
      <c r="S33" s="150"/>
      <c r="T33" s="126"/>
      <c r="U33" s="129"/>
      <c r="V33" s="132"/>
      <c r="W33" s="126"/>
      <c r="X33" s="126"/>
    </row>
    <row r="34" spans="2:24" x14ac:dyDescent="0.2">
      <c r="B34" s="111">
        <v>16</v>
      </c>
      <c r="C34" s="40" t="s">
        <v>451</v>
      </c>
      <c r="D34" s="111" t="s">
        <v>419</v>
      </c>
      <c r="E34" s="111" t="s">
        <v>419</v>
      </c>
      <c r="F34" s="111"/>
      <c r="G34" s="109"/>
      <c r="H34" s="111">
        <v>2020</v>
      </c>
      <c r="I34" s="111">
        <v>2020</v>
      </c>
      <c r="J34" s="111" t="s">
        <v>237</v>
      </c>
      <c r="K34" s="111" t="s">
        <v>237</v>
      </c>
      <c r="L34" s="111" t="s">
        <v>237</v>
      </c>
      <c r="M34" s="111" t="s">
        <v>237</v>
      </c>
      <c r="N34" s="111">
        <v>0</v>
      </c>
      <c r="O34" s="111">
        <v>0</v>
      </c>
      <c r="P34" s="109">
        <f>'1.1'!I39</f>
        <v>4.4450000000000003</v>
      </c>
      <c r="Q34" s="111"/>
      <c r="R34" s="150"/>
      <c r="S34" s="150"/>
      <c r="T34" s="126"/>
      <c r="U34" s="129"/>
      <c r="V34" s="132"/>
      <c r="W34" s="126"/>
      <c r="X34" s="126"/>
    </row>
    <row r="35" spans="2:24" x14ac:dyDescent="0.2">
      <c r="B35" s="111">
        <v>17</v>
      </c>
      <c r="C35" s="40" t="s">
        <v>337</v>
      </c>
      <c r="D35" s="111" t="s">
        <v>419</v>
      </c>
      <c r="E35" s="111" t="s">
        <v>419</v>
      </c>
      <c r="F35" s="111"/>
      <c r="G35" s="109"/>
      <c r="H35" s="111">
        <v>2019</v>
      </c>
      <c r="I35" s="111">
        <v>2019</v>
      </c>
      <c r="J35" s="111" t="s">
        <v>237</v>
      </c>
      <c r="K35" s="111" t="s">
        <v>237</v>
      </c>
      <c r="L35" s="111" t="s">
        <v>237</v>
      </c>
      <c r="M35" s="111" t="s">
        <v>237</v>
      </c>
      <c r="N35" s="111">
        <v>0</v>
      </c>
      <c r="O35" s="111">
        <v>0</v>
      </c>
      <c r="P35" s="109">
        <f>'1.1'!I40</f>
        <v>4.2329999999999997</v>
      </c>
      <c r="Q35" s="111"/>
      <c r="R35" s="150"/>
      <c r="S35" s="150"/>
      <c r="T35" s="126"/>
      <c r="U35" s="129"/>
      <c r="V35" s="132"/>
      <c r="W35" s="126"/>
      <c r="X35" s="126"/>
    </row>
    <row r="36" spans="2:24" x14ac:dyDescent="0.2">
      <c r="B36" s="111">
        <v>18</v>
      </c>
      <c r="C36" s="40" t="s">
        <v>517</v>
      </c>
      <c r="D36" s="111" t="s">
        <v>419</v>
      </c>
      <c r="E36" s="111" t="s">
        <v>419</v>
      </c>
      <c r="F36" s="111">
        <v>3.2</v>
      </c>
      <c r="G36" s="109"/>
      <c r="H36" s="111">
        <v>2019</v>
      </c>
      <c r="I36" s="111">
        <v>2020</v>
      </c>
      <c r="J36" s="111"/>
      <c r="K36" s="111"/>
      <c r="L36" s="111"/>
      <c r="M36" s="111"/>
      <c r="N36" s="111">
        <v>0</v>
      </c>
      <c r="O36" s="111">
        <v>0</v>
      </c>
      <c r="P36" s="109">
        <f>'1.1'!I41</f>
        <v>5.6609999999999996</v>
      </c>
      <c r="Q36" s="111"/>
      <c r="R36" s="150"/>
      <c r="S36" s="150"/>
      <c r="T36" s="126"/>
      <c r="U36" s="129"/>
      <c r="V36" s="132"/>
      <c r="W36" s="126"/>
      <c r="X36" s="126"/>
    </row>
    <row r="37" spans="2:24" x14ac:dyDescent="0.2">
      <c r="B37" s="111">
        <v>19</v>
      </c>
      <c r="C37" s="40" t="s">
        <v>338</v>
      </c>
      <c r="D37" s="111" t="s">
        <v>419</v>
      </c>
      <c r="E37" s="111" t="s">
        <v>419</v>
      </c>
      <c r="F37" s="111"/>
      <c r="G37" s="109"/>
      <c r="H37" s="111">
        <v>2020</v>
      </c>
      <c r="I37" s="111">
        <v>2020</v>
      </c>
      <c r="J37" s="111" t="s">
        <v>237</v>
      </c>
      <c r="K37" s="111" t="s">
        <v>237</v>
      </c>
      <c r="L37" s="111" t="s">
        <v>237</v>
      </c>
      <c r="M37" s="111" t="s">
        <v>237</v>
      </c>
      <c r="N37" s="111">
        <v>0</v>
      </c>
      <c r="O37" s="111">
        <v>0</v>
      </c>
      <c r="P37" s="109">
        <f>'1.1'!I42</f>
        <v>5.3999999999999995</v>
      </c>
      <c r="Q37" s="111"/>
      <c r="R37" s="150"/>
      <c r="S37" s="150"/>
      <c r="T37" s="126"/>
      <c r="U37" s="129"/>
      <c r="V37" s="132"/>
      <c r="W37" s="126"/>
      <c r="X37" s="126"/>
    </row>
    <row r="38" spans="2:24" x14ac:dyDescent="0.2">
      <c r="B38" s="111">
        <v>20</v>
      </c>
      <c r="C38" s="40" t="s">
        <v>521</v>
      </c>
      <c r="D38" s="111" t="s">
        <v>419</v>
      </c>
      <c r="E38" s="111" t="s">
        <v>419</v>
      </c>
      <c r="F38" s="111"/>
      <c r="G38" s="109">
        <v>2.4</v>
      </c>
      <c r="H38" s="111">
        <v>2018</v>
      </c>
      <c r="I38" s="111">
        <v>2018</v>
      </c>
      <c r="J38" s="111" t="s">
        <v>237</v>
      </c>
      <c r="K38" s="111" t="s">
        <v>237</v>
      </c>
      <c r="L38" s="111" t="s">
        <v>237</v>
      </c>
      <c r="M38" s="111" t="s">
        <v>237</v>
      </c>
      <c r="N38" s="111">
        <v>0</v>
      </c>
      <c r="O38" s="111">
        <v>0</v>
      </c>
      <c r="P38" s="109">
        <f>'1.1'!I43</f>
        <v>3.41</v>
      </c>
      <c r="Q38" s="111"/>
      <c r="R38" s="150"/>
      <c r="S38" s="150"/>
      <c r="T38" s="126"/>
      <c r="U38" s="129"/>
      <c r="V38" s="132"/>
      <c r="W38" s="126"/>
      <c r="X38" s="126"/>
    </row>
    <row r="39" spans="2:24" x14ac:dyDescent="0.2">
      <c r="B39" s="111">
        <v>21</v>
      </c>
      <c r="C39" s="40" t="s">
        <v>339</v>
      </c>
      <c r="D39" s="111" t="s">
        <v>419</v>
      </c>
      <c r="E39" s="111" t="s">
        <v>419</v>
      </c>
      <c r="F39" s="111"/>
      <c r="G39" s="109"/>
      <c r="H39" s="111">
        <v>2019</v>
      </c>
      <c r="I39" s="111">
        <v>2019</v>
      </c>
      <c r="J39" s="111" t="s">
        <v>237</v>
      </c>
      <c r="K39" s="111" t="s">
        <v>237</v>
      </c>
      <c r="L39" s="111" t="s">
        <v>237</v>
      </c>
      <c r="M39" s="111" t="s">
        <v>237</v>
      </c>
      <c r="N39" s="111">
        <v>0</v>
      </c>
      <c r="O39" s="111">
        <v>0</v>
      </c>
      <c r="P39" s="109">
        <f>'1.1'!I44</f>
        <v>6.4669999999999996</v>
      </c>
      <c r="Q39" s="111"/>
      <c r="R39" s="150"/>
      <c r="S39" s="150"/>
      <c r="T39" s="126"/>
      <c r="U39" s="129"/>
      <c r="V39" s="132"/>
      <c r="W39" s="126"/>
      <c r="X39" s="126"/>
    </row>
    <row r="40" spans="2:24" x14ac:dyDescent="0.2">
      <c r="B40" s="111">
        <v>22</v>
      </c>
      <c r="C40" s="40" t="s">
        <v>340</v>
      </c>
      <c r="D40" s="111" t="s">
        <v>419</v>
      </c>
      <c r="E40" s="111" t="s">
        <v>419</v>
      </c>
      <c r="F40" s="111"/>
      <c r="G40" s="109">
        <v>3</v>
      </c>
      <c r="H40" s="111">
        <v>2016</v>
      </c>
      <c r="I40" s="111">
        <v>2019</v>
      </c>
      <c r="J40" s="111" t="s">
        <v>237</v>
      </c>
      <c r="K40" s="111" t="s">
        <v>237</v>
      </c>
      <c r="L40" s="111" t="s">
        <v>237</v>
      </c>
      <c r="M40" s="111" t="s">
        <v>237</v>
      </c>
      <c r="N40" s="111">
        <v>0</v>
      </c>
      <c r="O40" s="111">
        <v>0</v>
      </c>
      <c r="P40" s="109">
        <f>'1.1'!I45</f>
        <v>6.2550000000000008</v>
      </c>
      <c r="Q40" s="111"/>
      <c r="R40" s="150"/>
      <c r="S40" s="150"/>
      <c r="T40" s="126"/>
      <c r="U40" s="129"/>
      <c r="V40" s="132"/>
      <c r="W40" s="126"/>
      <c r="X40" s="126"/>
    </row>
    <row r="41" spans="2:24" x14ac:dyDescent="0.2">
      <c r="B41" s="111">
        <v>23</v>
      </c>
      <c r="C41" s="40" t="s">
        <v>341</v>
      </c>
      <c r="D41" s="111" t="s">
        <v>419</v>
      </c>
      <c r="E41" s="111" t="s">
        <v>419</v>
      </c>
      <c r="F41" s="111"/>
      <c r="G41" s="109">
        <v>5.5</v>
      </c>
      <c r="H41" s="111">
        <v>2016</v>
      </c>
      <c r="I41" s="111">
        <v>2020</v>
      </c>
      <c r="J41" s="111" t="s">
        <v>237</v>
      </c>
      <c r="K41" s="111" t="s">
        <v>237</v>
      </c>
      <c r="L41" s="111" t="s">
        <v>237</v>
      </c>
      <c r="M41" s="111" t="s">
        <v>237</v>
      </c>
      <c r="N41" s="111">
        <v>0</v>
      </c>
      <c r="O41" s="111">
        <v>0</v>
      </c>
      <c r="P41" s="109">
        <f>'1.1'!I46</f>
        <v>9.2119999999999997</v>
      </c>
      <c r="Q41" s="111"/>
      <c r="R41" s="150"/>
      <c r="S41" s="150"/>
      <c r="T41" s="126"/>
      <c r="U41" s="129"/>
      <c r="V41" s="132"/>
      <c r="W41" s="126"/>
      <c r="X41" s="126"/>
    </row>
    <row r="42" spans="2:24" x14ac:dyDescent="0.2">
      <c r="B42" s="111">
        <v>24</v>
      </c>
      <c r="C42" s="40" t="s">
        <v>342</v>
      </c>
      <c r="D42" s="111" t="s">
        <v>419</v>
      </c>
      <c r="E42" s="111" t="s">
        <v>419</v>
      </c>
      <c r="F42" s="111">
        <v>0.5</v>
      </c>
      <c r="G42" s="109"/>
      <c r="H42" s="111">
        <v>2020</v>
      </c>
      <c r="I42" s="111">
        <v>2020</v>
      </c>
      <c r="J42" s="111" t="s">
        <v>237</v>
      </c>
      <c r="K42" s="111" t="s">
        <v>237</v>
      </c>
      <c r="L42" s="111" t="s">
        <v>237</v>
      </c>
      <c r="M42" s="111" t="s">
        <v>237</v>
      </c>
      <c r="N42" s="111">
        <v>0</v>
      </c>
      <c r="O42" s="111">
        <v>0</v>
      </c>
      <c r="P42" s="109">
        <f>'1.1'!I47</f>
        <v>2.1589999999999998</v>
      </c>
      <c r="Q42" s="111"/>
      <c r="R42" s="150"/>
      <c r="S42" s="150"/>
      <c r="T42" s="126"/>
      <c r="U42" s="129"/>
      <c r="V42" s="132"/>
      <c r="W42" s="126"/>
      <c r="X42" s="126"/>
    </row>
    <row r="43" spans="2:24" x14ac:dyDescent="0.2">
      <c r="B43" s="111">
        <v>25</v>
      </c>
      <c r="C43" s="40" t="s">
        <v>343</v>
      </c>
      <c r="D43" s="111" t="s">
        <v>419</v>
      </c>
      <c r="E43" s="111" t="s">
        <v>419</v>
      </c>
      <c r="F43" s="111"/>
      <c r="G43" s="109">
        <v>1.2</v>
      </c>
      <c r="H43" s="111">
        <v>2019</v>
      </c>
      <c r="I43" s="111">
        <v>2020</v>
      </c>
      <c r="J43" s="111" t="s">
        <v>237</v>
      </c>
      <c r="K43" s="111" t="s">
        <v>237</v>
      </c>
      <c r="L43" s="111" t="s">
        <v>237</v>
      </c>
      <c r="M43" s="111" t="s">
        <v>237</v>
      </c>
      <c r="N43" s="111">
        <v>0</v>
      </c>
      <c r="O43" s="111">
        <v>0</v>
      </c>
      <c r="P43" s="109">
        <f>'1.1'!I48</f>
        <v>2</v>
      </c>
      <c r="Q43" s="111"/>
      <c r="R43" s="150"/>
      <c r="S43" s="150"/>
      <c r="T43" s="126"/>
      <c r="U43" s="129"/>
      <c r="V43" s="132"/>
      <c r="W43" s="126"/>
      <c r="X43" s="126"/>
    </row>
    <row r="44" spans="2:24" x14ac:dyDescent="0.2">
      <c r="B44" s="111">
        <v>26</v>
      </c>
      <c r="C44" s="40" t="s">
        <v>462</v>
      </c>
      <c r="D44" s="111" t="s">
        <v>419</v>
      </c>
      <c r="E44" s="111" t="s">
        <v>419</v>
      </c>
      <c r="F44" s="111">
        <v>0.25</v>
      </c>
      <c r="G44" s="109">
        <v>0.8</v>
      </c>
      <c r="H44" s="111">
        <v>2019</v>
      </c>
      <c r="I44" s="111">
        <v>2019</v>
      </c>
      <c r="J44" s="111" t="s">
        <v>237</v>
      </c>
      <c r="K44" s="111" t="s">
        <v>237</v>
      </c>
      <c r="L44" s="111" t="s">
        <v>237</v>
      </c>
      <c r="M44" s="111" t="s">
        <v>237</v>
      </c>
      <c r="N44" s="111">
        <v>0</v>
      </c>
      <c r="O44" s="111">
        <v>0</v>
      </c>
      <c r="P44" s="109">
        <f>'1.1'!I49</f>
        <v>2.3940000000000001</v>
      </c>
      <c r="Q44" s="111"/>
      <c r="R44" s="150"/>
      <c r="S44" s="150"/>
      <c r="T44" s="126"/>
      <c r="U44" s="129"/>
      <c r="V44" s="132"/>
      <c r="W44" s="126"/>
      <c r="X44" s="126"/>
    </row>
    <row r="45" spans="2:24" ht="38.25" x14ac:dyDescent="0.2">
      <c r="B45" s="111">
        <v>27</v>
      </c>
      <c r="C45" s="40" t="s">
        <v>522</v>
      </c>
      <c r="D45" s="111" t="s">
        <v>419</v>
      </c>
      <c r="E45" s="111" t="s">
        <v>419</v>
      </c>
      <c r="F45" s="111">
        <v>0.63</v>
      </c>
      <c r="G45" s="109">
        <v>6.1</v>
      </c>
      <c r="H45" s="111">
        <v>2014</v>
      </c>
      <c r="I45" s="111">
        <v>2016</v>
      </c>
      <c r="J45" s="111"/>
      <c r="K45" s="111"/>
      <c r="L45" s="111"/>
      <c r="M45" s="111"/>
      <c r="N45" s="111">
        <v>0</v>
      </c>
      <c r="O45" s="111">
        <v>0</v>
      </c>
      <c r="P45" s="109">
        <v>10.856999999999999</v>
      </c>
      <c r="Q45" s="111"/>
      <c r="R45" s="150"/>
      <c r="S45" s="150"/>
      <c r="T45" s="126"/>
      <c r="U45" s="129"/>
      <c r="V45" s="132"/>
      <c r="W45" s="126"/>
      <c r="X45" s="126"/>
    </row>
    <row r="46" spans="2:24" x14ac:dyDescent="0.2">
      <c r="B46" s="111">
        <v>28</v>
      </c>
      <c r="C46" s="40" t="s">
        <v>421</v>
      </c>
      <c r="D46" s="111" t="s">
        <v>419</v>
      </c>
      <c r="E46" s="111" t="s">
        <v>419</v>
      </c>
      <c r="F46" s="111"/>
      <c r="G46" s="109"/>
      <c r="H46" s="111">
        <v>2016</v>
      </c>
      <c r="I46" s="111">
        <v>2020</v>
      </c>
      <c r="J46" s="111" t="s">
        <v>237</v>
      </c>
      <c r="K46" s="111" t="s">
        <v>237</v>
      </c>
      <c r="L46" s="111" t="s">
        <v>237</v>
      </c>
      <c r="M46" s="111" t="s">
        <v>237</v>
      </c>
      <c r="N46" s="111">
        <v>0</v>
      </c>
      <c r="O46" s="111">
        <v>0</v>
      </c>
      <c r="P46" s="109">
        <f>'1.1'!I51</f>
        <v>44.582999999999998</v>
      </c>
      <c r="Q46" s="111"/>
      <c r="R46" s="150"/>
      <c r="S46" s="150"/>
      <c r="T46" s="126"/>
      <c r="U46" s="129"/>
      <c r="V46" s="132"/>
      <c r="W46" s="126"/>
      <c r="X46" s="126"/>
    </row>
    <row r="47" spans="2:24" ht="25.5" x14ac:dyDescent="0.2">
      <c r="B47" s="111">
        <v>29</v>
      </c>
      <c r="C47" s="40" t="s">
        <v>447</v>
      </c>
      <c r="D47" s="111" t="s">
        <v>419</v>
      </c>
      <c r="E47" s="111" t="s">
        <v>419</v>
      </c>
      <c r="F47" s="111"/>
      <c r="G47" s="109"/>
      <c r="H47" s="111">
        <v>2020</v>
      </c>
      <c r="I47" s="111">
        <v>2020</v>
      </c>
      <c r="J47" s="111" t="s">
        <v>237</v>
      </c>
      <c r="K47" s="111" t="s">
        <v>237</v>
      </c>
      <c r="L47" s="111" t="s">
        <v>237</v>
      </c>
      <c r="M47" s="111" t="s">
        <v>237</v>
      </c>
      <c r="N47" s="111">
        <v>0</v>
      </c>
      <c r="O47" s="111">
        <v>0</v>
      </c>
      <c r="P47" s="109">
        <f>'1.1'!I52</f>
        <v>2.2999999999999998</v>
      </c>
      <c r="Q47" s="111"/>
      <c r="R47" s="150"/>
      <c r="S47" s="150"/>
      <c r="T47" s="126"/>
      <c r="U47" s="129"/>
      <c r="V47" s="132"/>
      <c r="W47" s="126"/>
      <c r="X47" s="126"/>
    </row>
    <row r="48" spans="2:24" x14ac:dyDescent="0.2">
      <c r="B48" s="111">
        <v>30</v>
      </c>
      <c r="C48" s="40" t="s">
        <v>450</v>
      </c>
      <c r="D48" s="111" t="s">
        <v>419</v>
      </c>
      <c r="E48" s="111" t="s">
        <v>419</v>
      </c>
      <c r="F48" s="111"/>
      <c r="G48" s="109"/>
      <c r="H48" s="111">
        <v>2018</v>
      </c>
      <c r="I48" s="111">
        <v>2020</v>
      </c>
      <c r="J48" s="111" t="s">
        <v>237</v>
      </c>
      <c r="K48" s="111" t="s">
        <v>237</v>
      </c>
      <c r="L48" s="111" t="s">
        <v>237</v>
      </c>
      <c r="M48" s="111" t="s">
        <v>237</v>
      </c>
      <c r="N48" s="111">
        <v>0</v>
      </c>
      <c r="O48" s="111">
        <v>0</v>
      </c>
      <c r="P48" s="109">
        <f>'1.1'!I53</f>
        <v>14.954000000000001</v>
      </c>
      <c r="Q48" s="111"/>
      <c r="R48" s="150"/>
      <c r="S48" s="150"/>
      <c r="T48" s="126"/>
      <c r="U48" s="129"/>
      <c r="V48" s="132"/>
      <c r="W48" s="126"/>
      <c r="X48" s="126"/>
    </row>
    <row r="49" spans="2:24" x14ac:dyDescent="0.2">
      <c r="B49" s="111">
        <v>31</v>
      </c>
      <c r="C49" s="40" t="s">
        <v>489</v>
      </c>
      <c r="D49" s="111" t="s">
        <v>419</v>
      </c>
      <c r="E49" s="111" t="s">
        <v>419</v>
      </c>
      <c r="F49" s="111"/>
      <c r="G49" s="109"/>
      <c r="H49" s="111">
        <v>2018</v>
      </c>
      <c r="I49" s="111">
        <v>2020</v>
      </c>
      <c r="J49" s="111" t="s">
        <v>237</v>
      </c>
      <c r="K49" s="111" t="s">
        <v>237</v>
      </c>
      <c r="L49" s="111" t="s">
        <v>237</v>
      </c>
      <c r="M49" s="111" t="s">
        <v>237</v>
      </c>
      <c r="N49" s="111">
        <v>0</v>
      </c>
      <c r="O49" s="111">
        <v>0</v>
      </c>
      <c r="P49" s="109">
        <f>'1.1'!I54</f>
        <v>9.7420000000000009</v>
      </c>
      <c r="Q49" s="111"/>
      <c r="R49" s="150"/>
      <c r="S49" s="150"/>
      <c r="T49" s="126"/>
      <c r="U49" s="129"/>
      <c r="V49" s="132"/>
      <c r="W49" s="126"/>
      <c r="X49" s="126"/>
    </row>
    <row r="50" spans="2:24" ht="14.25" customHeight="1" x14ac:dyDescent="0.2">
      <c r="B50" s="111">
        <v>32</v>
      </c>
      <c r="C50" s="40" t="s">
        <v>463</v>
      </c>
      <c r="D50" s="111" t="s">
        <v>419</v>
      </c>
      <c r="E50" s="111" t="s">
        <v>419</v>
      </c>
      <c r="F50" s="111"/>
      <c r="G50" s="109"/>
      <c r="H50" s="111">
        <v>2018</v>
      </c>
      <c r="I50" s="111">
        <v>2019</v>
      </c>
      <c r="J50" s="111" t="s">
        <v>237</v>
      </c>
      <c r="K50" s="111" t="s">
        <v>237</v>
      </c>
      <c r="L50" s="111" t="s">
        <v>237</v>
      </c>
      <c r="M50" s="111" t="s">
        <v>237</v>
      </c>
      <c r="N50" s="111">
        <v>0</v>
      </c>
      <c r="O50" s="111">
        <v>0</v>
      </c>
      <c r="P50" s="109">
        <f>'1.1'!I55</f>
        <v>1.2</v>
      </c>
      <c r="Q50" s="111"/>
      <c r="R50" s="150"/>
      <c r="S50" s="150"/>
      <c r="T50" s="126"/>
      <c r="U50" s="129"/>
      <c r="V50" s="132"/>
      <c r="W50" s="126"/>
      <c r="X50" s="126"/>
    </row>
    <row r="51" spans="2:24" ht="25.5" x14ac:dyDescent="0.2">
      <c r="B51" s="111">
        <v>33</v>
      </c>
      <c r="C51" s="40" t="s">
        <v>512</v>
      </c>
      <c r="D51" s="111" t="s">
        <v>419</v>
      </c>
      <c r="E51" s="111" t="s">
        <v>419</v>
      </c>
      <c r="F51" s="111"/>
      <c r="G51" s="109"/>
      <c r="H51" s="111">
        <v>2018</v>
      </c>
      <c r="I51" s="111">
        <v>2019</v>
      </c>
      <c r="J51" s="111" t="s">
        <v>237</v>
      </c>
      <c r="K51" s="111" t="s">
        <v>237</v>
      </c>
      <c r="L51" s="111" t="s">
        <v>237</v>
      </c>
      <c r="M51" s="111" t="s">
        <v>237</v>
      </c>
      <c r="N51" s="111">
        <v>0</v>
      </c>
      <c r="O51" s="111">
        <v>0</v>
      </c>
      <c r="P51" s="109">
        <f>'1.1'!I56</f>
        <v>10.5</v>
      </c>
      <c r="Q51" s="111"/>
      <c r="R51" s="150"/>
      <c r="S51" s="150"/>
      <c r="T51" s="126"/>
      <c r="U51" s="129"/>
      <c r="V51" s="132"/>
      <c r="W51" s="126"/>
      <c r="X51" s="126"/>
    </row>
    <row r="52" spans="2:24" ht="13.5" customHeight="1" x14ac:dyDescent="0.2">
      <c r="B52" s="111">
        <v>34</v>
      </c>
      <c r="C52" s="40" t="s">
        <v>384</v>
      </c>
      <c r="D52" s="111" t="s">
        <v>419</v>
      </c>
      <c r="E52" s="111" t="s">
        <v>419</v>
      </c>
      <c r="F52" s="111"/>
      <c r="G52" s="111"/>
      <c r="H52" s="111">
        <v>2016</v>
      </c>
      <c r="I52" s="111">
        <v>2020</v>
      </c>
      <c r="J52" s="111" t="s">
        <v>237</v>
      </c>
      <c r="K52" s="111" t="s">
        <v>237</v>
      </c>
      <c r="L52" s="111" t="s">
        <v>237</v>
      </c>
      <c r="M52" s="111" t="s">
        <v>237</v>
      </c>
      <c r="N52" s="111">
        <v>0</v>
      </c>
      <c r="O52" s="111">
        <v>0</v>
      </c>
      <c r="P52" s="109">
        <f>'1.1'!I58</f>
        <v>7.5410000000000004</v>
      </c>
      <c r="Q52" s="111"/>
      <c r="R52" s="150"/>
      <c r="S52" s="150"/>
      <c r="T52" s="126"/>
      <c r="U52" s="129"/>
      <c r="V52" s="132"/>
      <c r="W52" s="126"/>
      <c r="X52" s="126"/>
    </row>
    <row r="53" spans="2:24" ht="25.5" x14ac:dyDescent="0.2">
      <c r="B53" s="111">
        <v>35</v>
      </c>
      <c r="C53" s="40" t="s">
        <v>413</v>
      </c>
      <c r="D53" s="111" t="s">
        <v>419</v>
      </c>
      <c r="E53" s="111" t="s">
        <v>419</v>
      </c>
      <c r="F53" s="111"/>
      <c r="G53" s="111"/>
      <c r="H53" s="111">
        <v>2017</v>
      </c>
      <c r="I53" s="111">
        <v>2020</v>
      </c>
      <c r="J53" s="111" t="s">
        <v>237</v>
      </c>
      <c r="K53" s="111" t="s">
        <v>237</v>
      </c>
      <c r="L53" s="111" t="s">
        <v>237</v>
      </c>
      <c r="M53" s="111" t="s">
        <v>237</v>
      </c>
      <c r="N53" s="111">
        <v>0</v>
      </c>
      <c r="O53" s="111">
        <v>0</v>
      </c>
      <c r="P53" s="109">
        <f>'1.1'!I59</f>
        <v>2.5</v>
      </c>
      <c r="Q53" s="111"/>
      <c r="R53" s="150"/>
      <c r="S53" s="150"/>
      <c r="T53" s="126"/>
      <c r="U53" s="129"/>
      <c r="V53" s="132"/>
      <c r="W53" s="126"/>
      <c r="X53" s="126"/>
    </row>
    <row r="54" spans="2:24" x14ac:dyDescent="0.2">
      <c r="B54" s="111">
        <v>36</v>
      </c>
      <c r="C54" s="40" t="s">
        <v>344</v>
      </c>
      <c r="D54" s="111" t="s">
        <v>419</v>
      </c>
      <c r="E54" s="111" t="s">
        <v>419</v>
      </c>
      <c r="F54" s="111"/>
      <c r="G54" s="111"/>
      <c r="H54" s="111">
        <v>2016</v>
      </c>
      <c r="I54" s="111">
        <v>2020</v>
      </c>
      <c r="J54" s="111" t="s">
        <v>237</v>
      </c>
      <c r="K54" s="111" t="s">
        <v>237</v>
      </c>
      <c r="L54" s="111" t="s">
        <v>237</v>
      </c>
      <c r="M54" s="111" t="s">
        <v>237</v>
      </c>
      <c r="N54" s="111">
        <v>0</v>
      </c>
      <c r="O54" s="111">
        <v>0</v>
      </c>
      <c r="P54" s="109">
        <f>'1.1'!I60</f>
        <v>3.8320000000000003</v>
      </c>
      <c r="Q54" s="111"/>
      <c r="R54" s="150"/>
      <c r="S54" s="150"/>
      <c r="T54" s="126"/>
      <c r="U54" s="129"/>
      <c r="V54" s="132"/>
      <c r="W54" s="126"/>
      <c r="X54" s="126"/>
    </row>
    <row r="55" spans="2:24" x14ac:dyDescent="0.2">
      <c r="B55" s="111">
        <v>37</v>
      </c>
      <c r="C55" s="40" t="s">
        <v>385</v>
      </c>
      <c r="D55" s="111" t="s">
        <v>419</v>
      </c>
      <c r="E55" s="111" t="s">
        <v>419</v>
      </c>
      <c r="F55" s="111"/>
      <c r="G55" s="111"/>
      <c r="H55" s="111">
        <v>2016</v>
      </c>
      <c r="I55" s="111">
        <v>2020</v>
      </c>
      <c r="J55" s="111" t="s">
        <v>237</v>
      </c>
      <c r="K55" s="111" t="s">
        <v>237</v>
      </c>
      <c r="L55" s="111" t="s">
        <v>237</v>
      </c>
      <c r="M55" s="111" t="s">
        <v>237</v>
      </c>
      <c r="N55" s="111">
        <v>0</v>
      </c>
      <c r="O55" s="111">
        <v>0</v>
      </c>
      <c r="P55" s="109">
        <f>'1.1'!I61</f>
        <v>32.581000000000003</v>
      </c>
      <c r="Q55" s="111"/>
      <c r="R55" s="150"/>
      <c r="S55" s="150"/>
      <c r="T55" s="126"/>
      <c r="U55" s="129"/>
      <c r="V55" s="132"/>
      <c r="W55" s="126"/>
      <c r="X55" s="126"/>
    </row>
    <row r="56" spans="2:24" x14ac:dyDescent="0.2">
      <c r="B56" s="111">
        <v>38</v>
      </c>
      <c r="C56" s="40" t="s">
        <v>386</v>
      </c>
      <c r="D56" s="111" t="s">
        <v>419</v>
      </c>
      <c r="E56" s="111" t="s">
        <v>419</v>
      </c>
      <c r="F56" s="111"/>
      <c r="G56" s="111"/>
      <c r="H56" s="111">
        <v>2016</v>
      </c>
      <c r="I56" s="111">
        <v>2020</v>
      </c>
      <c r="J56" s="111" t="s">
        <v>237</v>
      </c>
      <c r="K56" s="111" t="s">
        <v>237</v>
      </c>
      <c r="L56" s="111" t="s">
        <v>237</v>
      </c>
      <c r="M56" s="111" t="s">
        <v>237</v>
      </c>
      <c r="N56" s="111">
        <v>0</v>
      </c>
      <c r="O56" s="111">
        <v>0</v>
      </c>
      <c r="P56" s="109">
        <f>'1.1'!I62</f>
        <v>11.256</v>
      </c>
      <c r="Q56" s="111"/>
      <c r="R56" s="150"/>
      <c r="S56" s="150"/>
      <c r="T56" s="126"/>
      <c r="U56" s="129"/>
      <c r="V56" s="132"/>
      <c r="W56" s="126"/>
      <c r="X56" s="126"/>
    </row>
    <row r="57" spans="2:24" x14ac:dyDescent="0.2">
      <c r="B57" s="111">
        <v>39</v>
      </c>
      <c r="C57" s="40" t="s">
        <v>468</v>
      </c>
      <c r="D57" s="111" t="s">
        <v>419</v>
      </c>
      <c r="E57" s="111" t="s">
        <v>419</v>
      </c>
      <c r="F57" s="111"/>
      <c r="G57" s="111"/>
      <c r="H57" s="111">
        <v>2016</v>
      </c>
      <c r="I57" s="111">
        <v>2019</v>
      </c>
      <c r="J57" s="111" t="s">
        <v>237</v>
      </c>
      <c r="K57" s="111" t="s">
        <v>237</v>
      </c>
      <c r="L57" s="111" t="s">
        <v>237</v>
      </c>
      <c r="M57" s="111" t="s">
        <v>237</v>
      </c>
      <c r="N57" s="111">
        <v>0</v>
      </c>
      <c r="O57" s="111">
        <v>0</v>
      </c>
      <c r="P57" s="109">
        <f>'1.1'!I63</f>
        <v>4.0999999999999996</v>
      </c>
      <c r="Q57" s="111"/>
      <c r="R57" s="150"/>
      <c r="S57" s="150"/>
      <c r="T57" s="126"/>
      <c r="U57" s="129"/>
      <c r="V57" s="132"/>
      <c r="W57" s="126"/>
      <c r="X57" s="126"/>
    </row>
    <row r="58" spans="2:24" x14ac:dyDescent="0.2">
      <c r="B58" s="111">
        <v>40</v>
      </c>
      <c r="C58" s="40" t="s">
        <v>345</v>
      </c>
      <c r="D58" s="111" t="s">
        <v>419</v>
      </c>
      <c r="E58" s="111" t="s">
        <v>419</v>
      </c>
      <c r="F58" s="111"/>
      <c r="G58" s="111"/>
      <c r="H58" s="111">
        <v>2016</v>
      </c>
      <c r="I58" s="111">
        <v>2017</v>
      </c>
      <c r="J58" s="111" t="s">
        <v>237</v>
      </c>
      <c r="K58" s="111" t="s">
        <v>237</v>
      </c>
      <c r="L58" s="111" t="s">
        <v>237</v>
      </c>
      <c r="M58" s="111" t="s">
        <v>237</v>
      </c>
      <c r="N58" s="111">
        <v>0</v>
      </c>
      <c r="O58" s="111">
        <v>0</v>
      </c>
      <c r="P58" s="109">
        <f>'1.1'!I64</f>
        <v>2.1</v>
      </c>
      <c r="Q58" s="111"/>
      <c r="R58" s="150"/>
      <c r="S58" s="150"/>
      <c r="T58" s="126"/>
      <c r="U58" s="129"/>
      <c r="V58" s="132"/>
      <c r="W58" s="126"/>
      <c r="X58" s="126"/>
    </row>
    <row r="59" spans="2:24" x14ac:dyDescent="0.2">
      <c r="B59" s="111">
        <v>41</v>
      </c>
      <c r="C59" s="40" t="s">
        <v>467</v>
      </c>
      <c r="D59" s="111" t="s">
        <v>419</v>
      </c>
      <c r="E59" s="111" t="s">
        <v>419</v>
      </c>
      <c r="F59" s="111"/>
      <c r="G59" s="111"/>
      <c r="H59" s="111">
        <v>2017</v>
      </c>
      <c r="I59" s="111">
        <v>2017</v>
      </c>
      <c r="J59" s="111" t="s">
        <v>237</v>
      </c>
      <c r="K59" s="111" t="s">
        <v>237</v>
      </c>
      <c r="L59" s="111" t="s">
        <v>237</v>
      </c>
      <c r="M59" s="111" t="s">
        <v>237</v>
      </c>
      <c r="N59" s="111">
        <v>0</v>
      </c>
      <c r="O59" s="111">
        <v>0</v>
      </c>
      <c r="P59" s="109">
        <f>'1.1'!I65</f>
        <v>6.8</v>
      </c>
      <c r="Q59" s="111"/>
      <c r="R59" s="150"/>
      <c r="S59" s="150"/>
      <c r="T59" s="126"/>
      <c r="U59" s="129"/>
      <c r="V59" s="132"/>
      <c r="W59" s="126"/>
      <c r="X59" s="126"/>
    </row>
    <row r="60" spans="2:24" ht="25.5" x14ac:dyDescent="0.2">
      <c r="B60" s="111">
        <v>42</v>
      </c>
      <c r="C60" s="40" t="s">
        <v>465</v>
      </c>
      <c r="D60" s="111" t="s">
        <v>419</v>
      </c>
      <c r="E60" s="111" t="s">
        <v>419</v>
      </c>
      <c r="F60" s="111"/>
      <c r="G60" s="111"/>
      <c r="H60" s="111">
        <v>2018</v>
      </c>
      <c r="I60" s="111">
        <v>2018</v>
      </c>
      <c r="J60" s="111" t="s">
        <v>237</v>
      </c>
      <c r="K60" s="111" t="s">
        <v>237</v>
      </c>
      <c r="L60" s="111" t="s">
        <v>237</v>
      </c>
      <c r="M60" s="111" t="s">
        <v>237</v>
      </c>
      <c r="N60" s="111">
        <v>0</v>
      </c>
      <c r="O60" s="111">
        <v>0</v>
      </c>
      <c r="P60" s="109">
        <f>'1.1'!I66</f>
        <v>0.35</v>
      </c>
      <c r="Q60" s="111"/>
      <c r="R60" s="150"/>
      <c r="S60" s="150"/>
      <c r="T60" s="126"/>
      <c r="U60" s="129"/>
      <c r="V60" s="132"/>
      <c r="W60" s="126"/>
      <c r="X60" s="126"/>
    </row>
    <row r="61" spans="2:24" ht="25.5" x14ac:dyDescent="0.2">
      <c r="B61" s="111">
        <v>43</v>
      </c>
      <c r="C61" s="40" t="s">
        <v>466</v>
      </c>
      <c r="D61" s="111" t="s">
        <v>419</v>
      </c>
      <c r="E61" s="111" t="s">
        <v>419</v>
      </c>
      <c r="F61" s="111"/>
      <c r="G61" s="111"/>
      <c r="H61" s="111">
        <v>2019</v>
      </c>
      <c r="I61" s="111">
        <v>2020</v>
      </c>
      <c r="J61" s="111" t="s">
        <v>237</v>
      </c>
      <c r="K61" s="111" t="s">
        <v>237</v>
      </c>
      <c r="L61" s="111" t="s">
        <v>237</v>
      </c>
      <c r="M61" s="111" t="s">
        <v>237</v>
      </c>
      <c r="N61" s="111">
        <v>0</v>
      </c>
      <c r="O61" s="111">
        <v>0</v>
      </c>
      <c r="P61" s="109">
        <f>'1.1'!I67</f>
        <v>4</v>
      </c>
      <c r="Q61" s="111"/>
      <c r="R61" s="150"/>
      <c r="S61" s="150"/>
      <c r="T61" s="126"/>
      <c r="U61" s="129"/>
      <c r="V61" s="132"/>
      <c r="W61" s="126"/>
      <c r="X61" s="126"/>
    </row>
    <row r="62" spans="2:24" x14ac:dyDescent="0.2">
      <c r="B62" s="111">
        <v>44</v>
      </c>
      <c r="C62" s="40" t="s">
        <v>513</v>
      </c>
      <c r="D62" s="111" t="s">
        <v>419</v>
      </c>
      <c r="E62" s="111" t="s">
        <v>419</v>
      </c>
      <c r="F62" s="111"/>
      <c r="G62" s="111"/>
      <c r="H62" s="111">
        <v>2017</v>
      </c>
      <c r="I62" s="111">
        <v>2018</v>
      </c>
      <c r="J62" s="111" t="s">
        <v>237</v>
      </c>
      <c r="K62" s="111" t="s">
        <v>237</v>
      </c>
      <c r="L62" s="111" t="s">
        <v>237</v>
      </c>
      <c r="M62" s="111" t="s">
        <v>237</v>
      </c>
      <c r="N62" s="111">
        <v>0</v>
      </c>
      <c r="O62" s="111">
        <v>0</v>
      </c>
      <c r="P62" s="109">
        <f>'1.1'!I68</f>
        <v>0.21000000000000002</v>
      </c>
      <c r="Q62" s="111"/>
      <c r="R62" s="151"/>
      <c r="S62" s="151"/>
      <c r="T62" s="127"/>
      <c r="U62" s="130"/>
      <c r="V62" s="133"/>
      <c r="W62" s="127"/>
      <c r="X62" s="127"/>
    </row>
  </sheetData>
  <mergeCells count="35">
    <mergeCell ref="C16:C18"/>
    <mergeCell ref="B16:B18"/>
    <mergeCell ref="B6:X6"/>
    <mergeCell ref="F17:F18"/>
    <mergeCell ref="F16:G16"/>
    <mergeCell ref="E16:E18"/>
    <mergeCell ref="H17:H18"/>
    <mergeCell ref="H16:I16"/>
    <mergeCell ref="N16:N18"/>
    <mergeCell ref="G17:G18"/>
    <mergeCell ref="K17:K18"/>
    <mergeCell ref="U17:V17"/>
    <mergeCell ref="W17:X17"/>
    <mergeCell ref="J17:J18"/>
    <mergeCell ref="D16:D18"/>
    <mergeCell ref="J16:M16"/>
    <mergeCell ref="I17:I18"/>
    <mergeCell ref="M17:M18"/>
    <mergeCell ref="L17:L18"/>
    <mergeCell ref="Q17:Q18"/>
    <mergeCell ref="P17:P18"/>
    <mergeCell ref="P16:Q16"/>
    <mergeCell ref="O16:O18"/>
    <mergeCell ref="U16:X16"/>
    <mergeCell ref="T17:T18"/>
    <mergeCell ref="S17:S18"/>
    <mergeCell ref="R17:R18"/>
    <mergeCell ref="R16:T16"/>
    <mergeCell ref="W19:W62"/>
    <mergeCell ref="X19:X62"/>
    <mergeCell ref="U19:U62"/>
    <mergeCell ref="V19:V62"/>
    <mergeCell ref="R19:R62"/>
    <mergeCell ref="S19:S62"/>
    <mergeCell ref="T19:T62"/>
  </mergeCells>
  <phoneticPr fontId="3" type="noConversion"/>
  <pageMargins left="0.62992125984251968" right="0.31496062992125984" top="0.31496062992125984" bottom="0.27559055118110237" header="0.15748031496062992" footer="0.15748031496062992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91"/>
  <sheetViews>
    <sheetView zoomScaleNormal="100" workbookViewId="0">
      <selection activeCell="P29" sqref="P29"/>
    </sheetView>
  </sheetViews>
  <sheetFormatPr defaultRowHeight="12.75" x14ac:dyDescent="0.2"/>
  <cols>
    <col min="1" max="1" width="2.7109375" style="1" customWidth="1"/>
    <col min="2" max="2" width="4.140625" style="1" customWidth="1"/>
    <col min="3" max="3" width="44.140625" style="1" customWidth="1"/>
    <col min="4" max="4" width="10.28515625" style="1" customWidth="1"/>
    <col min="5" max="5" width="11.28515625" style="1" customWidth="1"/>
    <col min="6" max="6" width="11" style="1" customWidth="1"/>
    <col min="7" max="9" width="9.140625" style="1"/>
    <col min="10" max="10" width="10.5703125" style="1" bestFit="1" customWidth="1"/>
    <col min="11" max="16384" width="9.140625" style="1"/>
  </cols>
  <sheetData>
    <row r="2" spans="3:14" s="13" customFormat="1" x14ac:dyDescent="0.2">
      <c r="N2" s="14" t="s">
        <v>54</v>
      </c>
    </row>
    <row r="3" spans="3:14" s="13" customFormat="1" x14ac:dyDescent="0.2">
      <c r="N3" s="14" t="s">
        <v>55</v>
      </c>
    </row>
    <row r="4" spans="3:14" s="13" customFormat="1" x14ac:dyDescent="0.2">
      <c r="N4" s="14" t="s">
        <v>56</v>
      </c>
    </row>
    <row r="5" spans="3:14" s="13" customFormat="1" x14ac:dyDescent="0.2"/>
    <row r="6" spans="3:14" s="13" customFormat="1" ht="14.25" x14ac:dyDescent="0.2">
      <c r="C6" s="136" t="s">
        <v>60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3:14" s="13" customFormat="1" x14ac:dyDescent="0.2">
      <c r="N7" s="14" t="s">
        <v>57</v>
      </c>
    </row>
    <row r="8" spans="3:14" s="13" customFormat="1" x14ac:dyDescent="0.2">
      <c r="N8" s="14" t="s">
        <v>376</v>
      </c>
    </row>
    <row r="9" spans="3:14" s="13" customFormat="1" x14ac:dyDescent="0.2">
      <c r="N9" s="14"/>
    </row>
    <row r="10" spans="3:14" s="13" customFormat="1" x14ac:dyDescent="0.2">
      <c r="N10" s="14"/>
    </row>
    <row r="11" spans="3:14" s="13" customFormat="1" x14ac:dyDescent="0.2">
      <c r="N11" s="14" t="s">
        <v>377</v>
      </c>
    </row>
    <row r="12" spans="3:14" s="13" customFormat="1" x14ac:dyDescent="0.2">
      <c r="N12" s="14" t="s">
        <v>58</v>
      </c>
    </row>
    <row r="13" spans="3:14" s="13" customFormat="1" x14ac:dyDescent="0.2">
      <c r="N13" s="14" t="s">
        <v>59</v>
      </c>
    </row>
    <row r="14" spans="3:14" s="13" customFormat="1" x14ac:dyDescent="0.2">
      <c r="N14" s="14"/>
    </row>
    <row r="16" spans="3:14" ht="13.5" customHeight="1" thickBot="1" x14ac:dyDescent="0.25">
      <c r="C16" s="9" t="s">
        <v>52</v>
      </c>
      <c r="D16" s="9" t="s">
        <v>53</v>
      </c>
      <c r="F16" s="135" t="s">
        <v>284</v>
      </c>
      <c r="G16" s="135"/>
      <c r="H16" s="135"/>
      <c r="I16" s="135"/>
      <c r="J16" s="135"/>
    </row>
    <row r="17" spans="3:13" ht="12.75" customHeight="1" x14ac:dyDescent="0.2">
      <c r="C17" s="3" t="s">
        <v>0</v>
      </c>
      <c r="D17" s="50">
        <f>'1.1'!I22</f>
        <v>273.74099999999999</v>
      </c>
      <c r="F17" s="143" t="s">
        <v>282</v>
      </c>
      <c r="G17" s="160"/>
      <c r="H17" s="160"/>
      <c r="I17" s="160"/>
      <c r="J17" s="144"/>
      <c r="K17" s="143" t="str">
        <f>N82</f>
        <v>7,1 лет</v>
      </c>
      <c r="L17" s="160"/>
      <c r="M17" s="144"/>
    </row>
    <row r="18" spans="3:13" ht="12.75" customHeight="1" x14ac:dyDescent="0.2">
      <c r="C18" s="4" t="s">
        <v>1</v>
      </c>
      <c r="D18" s="51"/>
      <c r="F18" s="143" t="s">
        <v>281</v>
      </c>
      <c r="G18" s="160"/>
      <c r="H18" s="160"/>
      <c r="I18" s="160"/>
      <c r="J18" s="144"/>
      <c r="K18" s="143" t="str">
        <f>N83</f>
        <v>12 лет</v>
      </c>
      <c r="L18" s="160"/>
      <c r="M18" s="144"/>
    </row>
    <row r="19" spans="3:13" ht="12.75" customHeight="1" x14ac:dyDescent="0.2">
      <c r="C19" s="4" t="s">
        <v>2</v>
      </c>
      <c r="D19" s="51">
        <v>25</v>
      </c>
      <c r="F19" s="161" t="s">
        <v>285</v>
      </c>
      <c r="G19" s="152"/>
      <c r="H19" s="152"/>
      <c r="I19" s="152"/>
      <c r="J19" s="162"/>
      <c r="K19" s="154">
        <f>N80</f>
        <v>-20.575450156152471</v>
      </c>
      <c r="L19" s="155"/>
      <c r="M19" s="156"/>
    </row>
    <row r="20" spans="3:13" ht="13.5" thickBot="1" x14ac:dyDescent="0.25">
      <c r="C20" s="6" t="s">
        <v>3</v>
      </c>
      <c r="D20" s="52"/>
      <c r="F20" s="163"/>
      <c r="G20" s="135"/>
      <c r="H20" s="135"/>
      <c r="I20" s="135"/>
      <c r="J20" s="164"/>
      <c r="K20" s="157"/>
      <c r="L20" s="158"/>
      <c r="M20" s="159"/>
    </row>
    <row r="21" spans="3:13" x14ac:dyDescent="0.2">
      <c r="C21" s="3" t="s">
        <v>4</v>
      </c>
      <c r="D21" s="53">
        <f>0.77*5</f>
        <v>3.85</v>
      </c>
      <c r="F21" s="137" t="s">
        <v>537</v>
      </c>
      <c r="G21" s="137"/>
      <c r="H21" s="137"/>
      <c r="I21" s="137"/>
      <c r="J21" s="137"/>
      <c r="K21" s="137" t="s">
        <v>283</v>
      </c>
      <c r="L21" s="137"/>
      <c r="M21" s="137"/>
    </row>
    <row r="22" spans="3:13" ht="33" customHeight="1" x14ac:dyDescent="0.2">
      <c r="C22" s="4" t="s">
        <v>5</v>
      </c>
      <c r="D22" s="51">
        <v>5</v>
      </c>
      <c r="F22" s="153" t="s">
        <v>538</v>
      </c>
      <c r="G22" s="153"/>
      <c r="H22" s="153"/>
      <c r="I22" s="153"/>
      <c r="J22" s="153"/>
      <c r="K22" s="153"/>
      <c r="L22" s="153"/>
      <c r="M22" s="153"/>
    </row>
    <row r="23" spans="3:13" x14ac:dyDescent="0.2">
      <c r="C23" s="4" t="s">
        <v>6</v>
      </c>
      <c r="D23" s="51">
        <v>5</v>
      </c>
    </row>
    <row r="24" spans="3:13" ht="25.5" x14ac:dyDescent="0.2">
      <c r="C24" s="4" t="s">
        <v>7</v>
      </c>
      <c r="D24" s="51"/>
    </row>
    <row r="25" spans="3:13" ht="25.5" x14ac:dyDescent="0.2">
      <c r="C25" s="4" t="s">
        <v>8</v>
      </c>
      <c r="D25" s="51"/>
    </row>
    <row r="26" spans="3:13" x14ac:dyDescent="0.2">
      <c r="C26" s="4" t="s">
        <v>9</v>
      </c>
      <c r="D26" s="51"/>
    </row>
    <row r="27" spans="3:13" x14ac:dyDescent="0.2">
      <c r="C27" s="4"/>
      <c r="D27" s="51"/>
    </row>
    <row r="28" spans="3:13" ht="13.5" thickBot="1" x14ac:dyDescent="0.25">
      <c r="C28" s="6" t="s">
        <v>10</v>
      </c>
      <c r="D28" s="76">
        <f>D17*0.25</f>
        <v>68.435249999999996</v>
      </c>
    </row>
    <row r="29" spans="3:13" x14ac:dyDescent="0.2">
      <c r="C29" s="3"/>
      <c r="D29" s="53"/>
    </row>
    <row r="30" spans="3:13" x14ac:dyDescent="0.2">
      <c r="C30" s="4" t="s">
        <v>11</v>
      </c>
      <c r="D30" s="51"/>
    </row>
    <row r="31" spans="3:13" ht="13.5" thickBot="1" x14ac:dyDescent="0.25">
      <c r="C31" s="6" t="s">
        <v>12</v>
      </c>
      <c r="D31" s="52">
        <v>36</v>
      </c>
    </row>
    <row r="32" spans="3:13" x14ac:dyDescent="0.2">
      <c r="C32" s="8" t="s">
        <v>13</v>
      </c>
      <c r="D32" s="54"/>
    </row>
    <row r="33" spans="3:14" x14ac:dyDescent="0.2">
      <c r="C33" s="4" t="s">
        <v>267</v>
      </c>
      <c r="D33" s="51"/>
    </row>
    <row r="34" spans="3:14" x14ac:dyDescent="0.2">
      <c r="C34" s="4" t="s">
        <v>14</v>
      </c>
      <c r="D34" s="51"/>
    </row>
    <row r="35" spans="3:14" x14ac:dyDescent="0.2">
      <c r="C35" s="4" t="s">
        <v>15</v>
      </c>
      <c r="D35" s="51">
        <v>0</v>
      </c>
    </row>
    <row r="36" spans="3:14" x14ac:dyDescent="0.2">
      <c r="C36" s="4" t="s">
        <v>16</v>
      </c>
      <c r="D36" s="51">
        <v>10</v>
      </c>
    </row>
    <row r="37" spans="3:14" x14ac:dyDescent="0.2">
      <c r="C37" s="4" t="s">
        <v>17</v>
      </c>
      <c r="D37" s="51">
        <v>1</v>
      </c>
    </row>
    <row r="38" spans="3:14" ht="13.5" thickBot="1" x14ac:dyDescent="0.25">
      <c r="C38" s="10" t="s">
        <v>18</v>
      </c>
      <c r="D38" s="55">
        <v>10</v>
      </c>
    </row>
    <row r="39" spans="3:14" x14ac:dyDescent="0.2">
      <c r="C39" s="3" t="s">
        <v>19</v>
      </c>
      <c r="D39" s="56" t="s">
        <v>271</v>
      </c>
      <c r="E39" s="56" t="s">
        <v>272</v>
      </c>
      <c r="F39" s="56" t="s">
        <v>273</v>
      </c>
      <c r="G39" s="56" t="s">
        <v>274</v>
      </c>
      <c r="H39" s="56" t="s">
        <v>275</v>
      </c>
      <c r="I39" s="56" t="s">
        <v>276</v>
      </c>
      <c r="J39" s="56" t="s">
        <v>277</v>
      </c>
      <c r="K39" s="56" t="s">
        <v>278</v>
      </c>
      <c r="L39" s="56" t="s">
        <v>279</v>
      </c>
      <c r="M39" s="56" t="s">
        <v>324</v>
      </c>
      <c r="N39" s="53" t="s">
        <v>418</v>
      </c>
    </row>
    <row r="40" spans="3:14" x14ac:dyDescent="0.2">
      <c r="C40" s="4" t="s">
        <v>20</v>
      </c>
      <c r="D40" s="21">
        <v>4.7</v>
      </c>
      <c r="E40" s="21">
        <v>4.5</v>
      </c>
      <c r="F40" s="21">
        <v>4</v>
      </c>
      <c r="G40" s="21">
        <v>3.7</v>
      </c>
      <c r="H40" s="21">
        <v>3.5</v>
      </c>
      <c r="I40" s="75">
        <v>3.4</v>
      </c>
      <c r="J40" s="21">
        <v>3.3</v>
      </c>
      <c r="K40" s="21">
        <v>3.2</v>
      </c>
      <c r="L40" s="21">
        <v>3.1</v>
      </c>
      <c r="M40" s="21">
        <v>3</v>
      </c>
      <c r="N40" s="51">
        <v>2.9</v>
      </c>
    </row>
    <row r="41" spans="3:14" x14ac:dyDescent="0.2">
      <c r="C41" s="4" t="s">
        <v>21</v>
      </c>
      <c r="D41" s="21">
        <f>D40</f>
        <v>4.7</v>
      </c>
      <c r="E41" s="21">
        <f>D41+E40</f>
        <v>9.1999999999999993</v>
      </c>
      <c r="F41" s="21">
        <f>E41+F40</f>
        <v>13.2</v>
      </c>
      <c r="G41" s="21">
        <f t="shared" ref="G41:N41" si="0">F41+G40</f>
        <v>16.899999999999999</v>
      </c>
      <c r="H41" s="21">
        <f t="shared" si="0"/>
        <v>20.399999999999999</v>
      </c>
      <c r="I41" s="21">
        <f t="shared" si="0"/>
        <v>23.799999999999997</v>
      </c>
      <c r="J41" s="21">
        <f t="shared" si="0"/>
        <v>27.099999999999998</v>
      </c>
      <c r="K41" s="21">
        <f t="shared" si="0"/>
        <v>30.299999999999997</v>
      </c>
      <c r="L41" s="21">
        <f t="shared" si="0"/>
        <v>33.4</v>
      </c>
      <c r="M41" s="21">
        <f t="shared" si="0"/>
        <v>36.4</v>
      </c>
      <c r="N41" s="51">
        <f t="shared" si="0"/>
        <v>39.299999999999997</v>
      </c>
    </row>
    <row r="42" spans="3:14" ht="13.5" thickBot="1" x14ac:dyDescent="0.25">
      <c r="C42" s="6" t="s">
        <v>22</v>
      </c>
      <c r="D42" s="57"/>
      <c r="E42" s="57"/>
      <c r="F42" s="57"/>
      <c r="G42" s="12"/>
      <c r="H42" s="12"/>
      <c r="I42" s="12"/>
      <c r="J42" s="12"/>
      <c r="K42" s="12"/>
      <c r="L42" s="12"/>
      <c r="M42" s="12"/>
      <c r="N42" s="7"/>
    </row>
    <row r="43" spans="3:14" ht="6" customHeight="1" thickBot="1" x14ac:dyDescent="0.25">
      <c r="C43" s="11"/>
      <c r="D43" s="15"/>
      <c r="E43" s="15"/>
      <c r="F43" s="15"/>
    </row>
    <row r="44" spans="3:14" s="47" customFormat="1" x14ac:dyDescent="0.2">
      <c r="C44" s="58" t="s">
        <v>23</v>
      </c>
      <c r="D44" s="56" t="s">
        <v>271</v>
      </c>
      <c r="E44" s="56" t="s">
        <v>272</v>
      </c>
      <c r="F44" s="56" t="s">
        <v>273</v>
      </c>
      <c r="G44" s="56" t="s">
        <v>274</v>
      </c>
      <c r="H44" s="56" t="s">
        <v>275</v>
      </c>
      <c r="I44" s="56" t="s">
        <v>276</v>
      </c>
      <c r="J44" s="56" t="s">
        <v>277</v>
      </c>
      <c r="K44" s="56" t="s">
        <v>278</v>
      </c>
      <c r="L44" s="56" t="s">
        <v>279</v>
      </c>
      <c r="M44" s="56" t="s">
        <v>324</v>
      </c>
      <c r="N44" s="53" t="s">
        <v>418</v>
      </c>
    </row>
    <row r="45" spans="3:14" x14ac:dyDescent="0.2">
      <c r="C45" s="4" t="s">
        <v>24</v>
      </c>
      <c r="D45" s="21"/>
      <c r="E45" s="21"/>
      <c r="F45" s="21"/>
      <c r="G45" s="2"/>
      <c r="H45" s="2"/>
      <c r="I45" s="2"/>
      <c r="J45" s="2"/>
      <c r="K45" s="2"/>
      <c r="L45" s="2"/>
      <c r="M45" s="2"/>
      <c r="N45" s="5"/>
    </row>
    <row r="46" spans="3:14" x14ac:dyDescent="0.2">
      <c r="C46" s="4" t="s">
        <v>25</v>
      </c>
      <c r="D46" s="21"/>
      <c r="E46" s="21"/>
      <c r="F46" s="21"/>
      <c r="G46" s="2"/>
      <c r="H46" s="2"/>
      <c r="I46" s="2"/>
      <c r="J46" s="2"/>
      <c r="K46" s="2"/>
      <c r="L46" s="2"/>
      <c r="M46" s="2"/>
      <c r="N46" s="5"/>
    </row>
    <row r="47" spans="3:14" x14ac:dyDescent="0.2">
      <c r="C47" s="4" t="s">
        <v>26</v>
      </c>
      <c r="D47" s="21"/>
      <c r="E47" s="21"/>
      <c r="F47" s="21"/>
      <c r="G47" s="2"/>
      <c r="H47" s="2"/>
      <c r="I47" s="2"/>
      <c r="J47" s="2"/>
      <c r="K47" s="2"/>
      <c r="L47" s="2"/>
      <c r="M47" s="2"/>
      <c r="N47" s="5"/>
    </row>
    <row r="48" spans="3:14" ht="13.5" thickBot="1" x14ac:dyDescent="0.25">
      <c r="C48" s="6" t="s">
        <v>27</v>
      </c>
      <c r="D48" s="57"/>
      <c r="E48" s="57"/>
      <c r="F48" s="57"/>
      <c r="G48" s="12"/>
      <c r="H48" s="12"/>
      <c r="I48" s="12"/>
      <c r="J48" s="12"/>
      <c r="K48" s="12"/>
      <c r="L48" s="12"/>
      <c r="M48" s="12"/>
      <c r="N48" s="7"/>
    </row>
    <row r="49" spans="3:14" ht="5.25" customHeight="1" thickBot="1" x14ac:dyDescent="0.25">
      <c r="C49" s="11"/>
      <c r="D49" s="15"/>
      <c r="E49" s="15"/>
      <c r="F49" s="15"/>
      <c r="G49" s="11"/>
      <c r="H49" s="11"/>
      <c r="I49" s="11"/>
      <c r="J49" s="11"/>
      <c r="K49" s="11"/>
      <c r="L49" s="11"/>
      <c r="M49" s="11"/>
      <c r="N49" s="11"/>
    </row>
    <row r="50" spans="3:14" s="47" customFormat="1" x14ac:dyDescent="0.2">
      <c r="C50" s="58" t="s">
        <v>28</v>
      </c>
      <c r="D50" s="56" t="s">
        <v>271</v>
      </c>
      <c r="E50" s="56" t="s">
        <v>272</v>
      </c>
      <c r="F50" s="56" t="s">
        <v>273</v>
      </c>
      <c r="G50" s="56" t="s">
        <v>274</v>
      </c>
      <c r="H50" s="56" t="s">
        <v>275</v>
      </c>
      <c r="I50" s="56" t="s">
        <v>276</v>
      </c>
      <c r="J50" s="56" t="s">
        <v>277</v>
      </c>
      <c r="K50" s="56" t="s">
        <v>278</v>
      </c>
      <c r="L50" s="56" t="s">
        <v>279</v>
      </c>
      <c r="M50" s="56" t="s">
        <v>324</v>
      </c>
      <c r="N50" s="53" t="s">
        <v>418</v>
      </c>
    </row>
    <row r="51" spans="3:14" x14ac:dyDescent="0.2">
      <c r="C51" s="4" t="s">
        <v>29</v>
      </c>
      <c r="D51" s="29">
        <v>35</v>
      </c>
      <c r="E51" s="29">
        <f>D51*1.081</f>
        <v>37.835000000000001</v>
      </c>
      <c r="F51" s="29">
        <f t="shared" ref="F51:N51" si="1">E51*1.1</f>
        <v>41.618500000000004</v>
      </c>
      <c r="G51" s="29">
        <f t="shared" si="1"/>
        <v>45.780350000000006</v>
      </c>
      <c r="H51" s="29">
        <f t="shared" si="1"/>
        <v>50.358385000000013</v>
      </c>
      <c r="I51" s="29">
        <f t="shared" si="1"/>
        <v>55.394223500000017</v>
      </c>
      <c r="J51" s="29">
        <f t="shared" si="1"/>
        <v>60.933645850000026</v>
      </c>
      <c r="K51" s="29">
        <f t="shared" si="1"/>
        <v>67.027010435000037</v>
      </c>
      <c r="L51" s="29">
        <f t="shared" si="1"/>
        <v>73.72971147850005</v>
      </c>
      <c r="M51" s="29">
        <f t="shared" si="1"/>
        <v>81.10268262635006</v>
      </c>
      <c r="N51" s="59">
        <f t="shared" si="1"/>
        <v>89.212950888985077</v>
      </c>
    </row>
    <row r="52" spans="3:14" x14ac:dyDescent="0.2">
      <c r="C52" s="4" t="s">
        <v>30</v>
      </c>
      <c r="D52" s="29">
        <v>3</v>
      </c>
      <c r="E52" s="29">
        <f>D52*1.05</f>
        <v>3.1500000000000004</v>
      </c>
      <c r="F52" s="29">
        <f t="shared" ref="F52:N52" si="2">E52*1.05</f>
        <v>3.3075000000000006</v>
      </c>
      <c r="G52" s="29">
        <f t="shared" si="2"/>
        <v>3.4728750000000006</v>
      </c>
      <c r="H52" s="29">
        <f t="shared" si="2"/>
        <v>3.6465187500000007</v>
      </c>
      <c r="I52" s="29">
        <f t="shared" si="2"/>
        <v>3.8288446875000011</v>
      </c>
      <c r="J52" s="29">
        <f t="shared" si="2"/>
        <v>4.0202869218750017</v>
      </c>
      <c r="K52" s="29">
        <f t="shared" si="2"/>
        <v>4.2213012679687516</v>
      </c>
      <c r="L52" s="29">
        <f t="shared" si="2"/>
        <v>4.4323663313671897</v>
      </c>
      <c r="M52" s="29">
        <f t="shared" si="2"/>
        <v>4.6539846479355491</v>
      </c>
      <c r="N52" s="59">
        <f t="shared" si="2"/>
        <v>4.8866838803323267</v>
      </c>
    </row>
    <row r="53" spans="3:14" x14ac:dyDescent="0.2">
      <c r="C53" s="4" t="s">
        <v>31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0.77</v>
      </c>
      <c r="J53" s="29">
        <v>0.77</v>
      </c>
      <c r="K53" s="29">
        <v>0.77</v>
      </c>
      <c r="L53" s="29">
        <v>0.77</v>
      </c>
      <c r="M53" s="29">
        <v>0.77</v>
      </c>
      <c r="N53" s="59">
        <v>0.77</v>
      </c>
    </row>
    <row r="54" spans="3:14" ht="25.5" x14ac:dyDescent="0.2">
      <c r="C54" s="4" t="s">
        <v>7</v>
      </c>
      <c r="D54" s="29">
        <v>0</v>
      </c>
      <c r="E54" s="29">
        <v>0.03</v>
      </c>
      <c r="F54" s="29">
        <v>0.05</v>
      </c>
      <c r="G54" s="29">
        <v>0.06</v>
      </c>
      <c r="H54" s="29">
        <v>0.06</v>
      </c>
      <c r="I54" s="29">
        <v>0.06</v>
      </c>
      <c r="J54" s="29">
        <v>0.06</v>
      </c>
      <c r="K54" s="29">
        <v>0.06</v>
      </c>
      <c r="L54" s="29">
        <v>0.06</v>
      </c>
      <c r="M54" s="29">
        <v>0.06</v>
      </c>
      <c r="N54" s="59">
        <v>0.06</v>
      </c>
    </row>
    <row r="55" spans="3:14" x14ac:dyDescent="0.2">
      <c r="C55" s="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59"/>
    </row>
    <row r="56" spans="3:14" x14ac:dyDescent="0.2">
      <c r="C56" s="4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59"/>
    </row>
    <row r="57" spans="3:14" ht="25.5" x14ac:dyDescent="0.2">
      <c r="C57" s="4" t="s">
        <v>32</v>
      </c>
      <c r="D57" s="29">
        <f>36.2/2*1.5/100</f>
        <v>0.27150000000000002</v>
      </c>
      <c r="E57" s="29">
        <f>36.2*1.5/100+38.74/2*1.5/100</f>
        <v>0.83355000000000001</v>
      </c>
      <c r="F57" s="29">
        <f>E57*2</f>
        <v>1.6671</v>
      </c>
      <c r="G57" s="29">
        <f>F57*1.5</f>
        <v>2.5006500000000003</v>
      </c>
      <c r="H57" s="29">
        <f>G57*1.7</f>
        <v>4.2511049999999999</v>
      </c>
      <c r="I57" s="29">
        <f t="shared" ref="I57:N57" si="3">H57*1.1</f>
        <v>4.6762155000000005</v>
      </c>
      <c r="J57" s="29">
        <f t="shared" si="3"/>
        <v>5.143837050000001</v>
      </c>
      <c r="K57" s="29">
        <f t="shared" si="3"/>
        <v>5.6582207550000012</v>
      </c>
      <c r="L57" s="29">
        <f t="shared" si="3"/>
        <v>6.224042830500002</v>
      </c>
      <c r="M57" s="29">
        <f t="shared" si="3"/>
        <v>6.8464471135500027</v>
      </c>
      <c r="N57" s="59">
        <f t="shared" si="3"/>
        <v>7.5310918249050038</v>
      </c>
    </row>
    <row r="58" spans="3:14" ht="25.5" x14ac:dyDescent="0.2">
      <c r="C58" s="4" t="s">
        <v>33</v>
      </c>
      <c r="D58" s="29">
        <f>D51-D52-D53-D54-D57</f>
        <v>31.7285</v>
      </c>
      <c r="E58" s="29">
        <f t="shared" ref="E58:N58" si="4">E51-E52-E53-E54-E57</f>
        <v>33.821449999999999</v>
      </c>
      <c r="F58" s="29">
        <f t="shared" si="4"/>
        <v>36.593900000000012</v>
      </c>
      <c r="G58" s="29">
        <f t="shared" si="4"/>
        <v>39.746825000000001</v>
      </c>
      <c r="H58" s="29">
        <f t="shared" si="4"/>
        <v>42.400761250000009</v>
      </c>
      <c r="I58" s="29">
        <f t="shared" si="4"/>
        <v>46.059163312500012</v>
      </c>
      <c r="J58" s="29">
        <f t="shared" si="4"/>
        <v>50.939521878125014</v>
      </c>
      <c r="K58" s="29">
        <f t="shared" si="4"/>
        <v>56.317488412031274</v>
      </c>
      <c r="L58" s="29">
        <f t="shared" si="4"/>
        <v>62.243302316632857</v>
      </c>
      <c r="M58" s="29">
        <f t="shared" si="4"/>
        <v>68.772250864864517</v>
      </c>
      <c r="N58" s="59">
        <f t="shared" si="4"/>
        <v>75.965175183747746</v>
      </c>
    </row>
    <row r="59" spans="3:14" x14ac:dyDescent="0.2">
      <c r="C59" s="4" t="s">
        <v>34</v>
      </c>
      <c r="D59" s="29">
        <f>'4.2'!F28</f>
        <v>16.318999999999999</v>
      </c>
      <c r="E59" s="29">
        <f>'4.2'!G28</f>
        <v>21.263000000000002</v>
      </c>
      <c r="F59" s="29">
        <f>'4.2'!H28</f>
        <v>26.068000000000001</v>
      </c>
      <c r="G59" s="29">
        <f>'4.2'!I28</f>
        <v>30.7</v>
      </c>
      <c r="H59" s="29">
        <f>'4.2'!J28</f>
        <v>36.799999999999997</v>
      </c>
      <c r="I59" s="29">
        <v>41.5</v>
      </c>
      <c r="J59" s="29">
        <v>46.35</v>
      </c>
      <c r="K59" s="29">
        <v>51.78</v>
      </c>
      <c r="L59" s="29">
        <v>57.9</v>
      </c>
      <c r="M59" s="29">
        <v>63.4</v>
      </c>
      <c r="N59" s="59">
        <v>69.5</v>
      </c>
    </row>
    <row r="60" spans="3:14" ht="25.5" x14ac:dyDescent="0.2">
      <c r="C60" s="4" t="s">
        <v>35</v>
      </c>
      <c r="D60" s="29">
        <f>D58-D59</f>
        <v>15.409500000000001</v>
      </c>
      <c r="E60" s="29">
        <f t="shared" ref="E60:N60" si="5">E58-E59</f>
        <v>12.558449999999997</v>
      </c>
      <c r="F60" s="29">
        <f t="shared" si="5"/>
        <v>10.525900000000011</v>
      </c>
      <c r="G60" s="29">
        <f t="shared" si="5"/>
        <v>9.0468250000000019</v>
      </c>
      <c r="H60" s="29">
        <f t="shared" si="5"/>
        <v>5.6007612500000121</v>
      </c>
      <c r="I60" s="29">
        <f t="shared" si="5"/>
        <v>4.5591633125000115</v>
      </c>
      <c r="J60" s="29">
        <f t="shared" si="5"/>
        <v>4.5895218781250122</v>
      </c>
      <c r="K60" s="29">
        <f t="shared" si="5"/>
        <v>4.5374884120312728</v>
      </c>
      <c r="L60" s="29">
        <f t="shared" si="5"/>
        <v>4.3433023166328582</v>
      </c>
      <c r="M60" s="29">
        <f t="shared" si="5"/>
        <v>5.3722508648645189</v>
      </c>
      <c r="N60" s="59">
        <f t="shared" si="5"/>
        <v>6.4651751837477462</v>
      </c>
    </row>
    <row r="61" spans="3:14" x14ac:dyDescent="0.2">
      <c r="C61" s="4" t="s">
        <v>36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59">
        <v>0</v>
      </c>
    </row>
    <row r="62" spans="3:14" x14ac:dyDescent="0.2">
      <c r="C62" s="4" t="s">
        <v>37</v>
      </c>
      <c r="D62" s="29">
        <f>D60-D61</f>
        <v>15.409500000000001</v>
      </c>
      <c r="E62" s="29">
        <f t="shared" ref="E62:N62" si="6">E60-E61</f>
        <v>12.558449999999997</v>
      </c>
      <c r="F62" s="29">
        <f t="shared" si="6"/>
        <v>10.525900000000011</v>
      </c>
      <c r="G62" s="29">
        <f t="shared" si="6"/>
        <v>9.0468250000000019</v>
      </c>
      <c r="H62" s="29">
        <f t="shared" si="6"/>
        <v>5.6007612500000121</v>
      </c>
      <c r="I62" s="29">
        <f t="shared" si="6"/>
        <v>4.5591633125000115</v>
      </c>
      <c r="J62" s="29">
        <f t="shared" si="6"/>
        <v>4.5895218781250122</v>
      </c>
      <c r="K62" s="29">
        <f t="shared" si="6"/>
        <v>4.5374884120312728</v>
      </c>
      <c r="L62" s="29">
        <f t="shared" si="6"/>
        <v>4.3433023166328582</v>
      </c>
      <c r="M62" s="29">
        <f t="shared" si="6"/>
        <v>5.3722508648645189</v>
      </c>
      <c r="N62" s="59">
        <f t="shared" si="6"/>
        <v>6.4651751837477462</v>
      </c>
    </row>
    <row r="63" spans="3:14" x14ac:dyDescent="0.2">
      <c r="C63" s="4" t="s">
        <v>10</v>
      </c>
      <c r="D63" s="29">
        <f>D62*0.2</f>
        <v>3.0819000000000005</v>
      </c>
      <c r="E63" s="29">
        <f t="shared" ref="E63:N63" si="7">E62*0.2</f>
        <v>2.5116899999999998</v>
      </c>
      <c r="F63" s="29">
        <f t="shared" si="7"/>
        <v>2.105180000000002</v>
      </c>
      <c r="G63" s="29">
        <f t="shared" si="7"/>
        <v>1.8093650000000006</v>
      </c>
      <c r="H63" s="29">
        <f t="shared" si="7"/>
        <v>1.1201522500000025</v>
      </c>
      <c r="I63" s="29">
        <f t="shared" si="7"/>
        <v>0.91183266250000239</v>
      </c>
      <c r="J63" s="29">
        <f t="shared" si="7"/>
        <v>0.91790437562500249</v>
      </c>
      <c r="K63" s="29">
        <f t="shared" si="7"/>
        <v>0.90749768240625461</v>
      </c>
      <c r="L63" s="29">
        <f t="shared" si="7"/>
        <v>0.86866046332657165</v>
      </c>
      <c r="M63" s="29">
        <f t="shared" si="7"/>
        <v>1.0744501729729039</v>
      </c>
      <c r="N63" s="59">
        <f t="shared" si="7"/>
        <v>1.2930350367495493</v>
      </c>
    </row>
    <row r="64" spans="3:14" ht="13.5" thickBot="1" x14ac:dyDescent="0.25">
      <c r="C64" s="6" t="s">
        <v>38</v>
      </c>
      <c r="D64" s="60">
        <f>D62-D63</f>
        <v>12.3276</v>
      </c>
      <c r="E64" s="60">
        <f t="shared" ref="E64:N64" si="8">E62-E63</f>
        <v>10.046759999999997</v>
      </c>
      <c r="F64" s="60">
        <f t="shared" si="8"/>
        <v>8.4207200000000082</v>
      </c>
      <c r="G64" s="60">
        <f t="shared" si="8"/>
        <v>7.2374600000000013</v>
      </c>
      <c r="H64" s="60">
        <f t="shared" si="8"/>
        <v>4.4806090000000101</v>
      </c>
      <c r="I64" s="60">
        <f t="shared" si="8"/>
        <v>3.6473306500000091</v>
      </c>
      <c r="J64" s="60">
        <f t="shared" si="8"/>
        <v>3.67161750250001</v>
      </c>
      <c r="K64" s="60">
        <f t="shared" si="8"/>
        <v>3.6299907296250185</v>
      </c>
      <c r="L64" s="60">
        <f t="shared" si="8"/>
        <v>3.4746418533062866</v>
      </c>
      <c r="M64" s="60">
        <f t="shared" si="8"/>
        <v>4.2978006918916147</v>
      </c>
      <c r="N64" s="63">
        <f t="shared" si="8"/>
        <v>5.1721401469981974</v>
      </c>
    </row>
    <row r="65" spans="3:14" ht="4.5" customHeight="1" thickBot="1" x14ac:dyDescent="0.25">
      <c r="C65" s="11"/>
      <c r="D65" s="15"/>
      <c r="E65" s="15"/>
      <c r="F65" s="15"/>
    </row>
    <row r="66" spans="3:14" x14ac:dyDescent="0.2">
      <c r="C66" s="58" t="s">
        <v>39</v>
      </c>
      <c r="D66" s="56" t="s">
        <v>271</v>
      </c>
      <c r="E66" s="56" t="s">
        <v>272</v>
      </c>
      <c r="F66" s="56" t="s">
        <v>273</v>
      </c>
      <c r="G66" s="56" t="s">
        <v>274</v>
      </c>
      <c r="H66" s="56" t="s">
        <v>275</v>
      </c>
      <c r="I66" s="56" t="s">
        <v>276</v>
      </c>
      <c r="J66" s="56" t="s">
        <v>277</v>
      </c>
      <c r="K66" s="56" t="s">
        <v>278</v>
      </c>
      <c r="L66" s="56" t="s">
        <v>279</v>
      </c>
      <c r="M66" s="56" t="s">
        <v>324</v>
      </c>
      <c r="N66" s="53" t="s">
        <v>418</v>
      </c>
    </row>
    <row r="67" spans="3:14" ht="25.5" x14ac:dyDescent="0.2">
      <c r="C67" s="64" t="s">
        <v>35</v>
      </c>
      <c r="D67" s="25">
        <f>D60</f>
        <v>15.409500000000001</v>
      </c>
      <c r="E67" s="25">
        <f t="shared" ref="E67:N67" si="9">E60</f>
        <v>12.558449999999997</v>
      </c>
      <c r="F67" s="25">
        <f t="shared" si="9"/>
        <v>10.525900000000011</v>
      </c>
      <c r="G67" s="25">
        <f t="shared" si="9"/>
        <v>9.0468250000000019</v>
      </c>
      <c r="H67" s="25">
        <f t="shared" si="9"/>
        <v>5.6007612500000121</v>
      </c>
      <c r="I67" s="25">
        <f t="shared" si="9"/>
        <v>4.5591633125000115</v>
      </c>
      <c r="J67" s="25">
        <f t="shared" si="9"/>
        <v>4.5895218781250122</v>
      </c>
      <c r="K67" s="25">
        <f t="shared" si="9"/>
        <v>4.5374884120312728</v>
      </c>
      <c r="L67" s="25">
        <f t="shared" si="9"/>
        <v>4.3433023166328582</v>
      </c>
      <c r="M67" s="25">
        <f t="shared" si="9"/>
        <v>5.3722508648645189</v>
      </c>
      <c r="N67" s="65">
        <f t="shared" si="9"/>
        <v>6.4651751837477462</v>
      </c>
    </row>
    <row r="68" spans="3:14" x14ac:dyDescent="0.2">
      <c r="C68" s="4" t="s">
        <v>34</v>
      </c>
      <c r="D68" s="29">
        <f>D59</f>
        <v>16.318999999999999</v>
      </c>
      <c r="E68" s="29">
        <f t="shared" ref="E68:N68" si="10">E59</f>
        <v>21.263000000000002</v>
      </c>
      <c r="F68" s="29">
        <f t="shared" si="10"/>
        <v>26.068000000000001</v>
      </c>
      <c r="G68" s="29">
        <f t="shared" si="10"/>
        <v>30.7</v>
      </c>
      <c r="H68" s="29">
        <f t="shared" si="10"/>
        <v>36.799999999999997</v>
      </c>
      <c r="I68" s="29">
        <f t="shared" si="10"/>
        <v>41.5</v>
      </c>
      <c r="J68" s="29">
        <f t="shared" si="10"/>
        <v>46.35</v>
      </c>
      <c r="K68" s="29">
        <f t="shared" si="10"/>
        <v>51.78</v>
      </c>
      <c r="L68" s="29">
        <f t="shared" si="10"/>
        <v>57.9</v>
      </c>
      <c r="M68" s="29">
        <f t="shared" si="10"/>
        <v>63.4</v>
      </c>
      <c r="N68" s="59">
        <f t="shared" si="10"/>
        <v>69.5</v>
      </c>
    </row>
    <row r="69" spans="3:14" x14ac:dyDescent="0.2">
      <c r="C69" s="4" t="s">
        <v>36</v>
      </c>
      <c r="D69" s="29">
        <f>D61</f>
        <v>0</v>
      </c>
      <c r="E69" s="29">
        <f t="shared" ref="E69:N69" si="11">E61</f>
        <v>0</v>
      </c>
      <c r="F69" s="29">
        <f t="shared" si="11"/>
        <v>0</v>
      </c>
      <c r="G69" s="29">
        <f t="shared" si="11"/>
        <v>0</v>
      </c>
      <c r="H69" s="29">
        <f t="shared" si="11"/>
        <v>0</v>
      </c>
      <c r="I69" s="29">
        <f t="shared" si="11"/>
        <v>0</v>
      </c>
      <c r="J69" s="29">
        <f t="shared" si="11"/>
        <v>0</v>
      </c>
      <c r="K69" s="29">
        <f t="shared" si="11"/>
        <v>0</v>
      </c>
      <c r="L69" s="29">
        <f t="shared" si="11"/>
        <v>0</v>
      </c>
      <c r="M69" s="29">
        <f t="shared" si="11"/>
        <v>0</v>
      </c>
      <c r="N69" s="59">
        <f t="shared" si="11"/>
        <v>0</v>
      </c>
    </row>
    <row r="70" spans="3:14" x14ac:dyDescent="0.2">
      <c r="C70" s="4" t="s">
        <v>10</v>
      </c>
      <c r="D70" s="29">
        <f>D63</f>
        <v>3.0819000000000005</v>
      </c>
      <c r="E70" s="29">
        <f t="shared" ref="E70:N70" si="12">E63</f>
        <v>2.5116899999999998</v>
      </c>
      <c r="F70" s="29">
        <f t="shared" si="12"/>
        <v>2.105180000000002</v>
      </c>
      <c r="G70" s="29">
        <f t="shared" si="12"/>
        <v>1.8093650000000006</v>
      </c>
      <c r="H70" s="29">
        <f t="shared" si="12"/>
        <v>1.1201522500000025</v>
      </c>
      <c r="I70" s="29">
        <f t="shared" si="12"/>
        <v>0.91183266250000239</v>
      </c>
      <c r="J70" s="29">
        <f t="shared" si="12"/>
        <v>0.91790437562500249</v>
      </c>
      <c r="K70" s="29">
        <f t="shared" si="12"/>
        <v>0.90749768240625461</v>
      </c>
      <c r="L70" s="29">
        <f t="shared" si="12"/>
        <v>0.86866046332657165</v>
      </c>
      <c r="M70" s="29">
        <f t="shared" si="12"/>
        <v>1.0744501729729039</v>
      </c>
      <c r="N70" s="59">
        <f t="shared" si="12"/>
        <v>1.2930350367495493</v>
      </c>
    </row>
    <row r="71" spans="3:14" x14ac:dyDescent="0.2">
      <c r="C71" s="4" t="s">
        <v>40</v>
      </c>
      <c r="D71" s="113"/>
      <c r="E71" s="113"/>
      <c r="F71" s="113"/>
      <c r="G71" s="2"/>
      <c r="H71" s="2"/>
      <c r="I71" s="2"/>
      <c r="J71" s="2"/>
      <c r="K71" s="2"/>
      <c r="L71" s="2"/>
      <c r="M71" s="2"/>
      <c r="N71" s="5"/>
    </row>
    <row r="72" spans="3:14" x14ac:dyDescent="0.2">
      <c r="C72" s="4" t="s">
        <v>41</v>
      </c>
      <c r="D72" s="113"/>
      <c r="E72" s="113"/>
      <c r="F72" s="113"/>
      <c r="G72" s="2"/>
      <c r="H72" s="2"/>
      <c r="I72" s="2"/>
      <c r="J72" s="2"/>
      <c r="K72" s="2"/>
      <c r="L72" s="2"/>
      <c r="M72" s="2"/>
      <c r="N72" s="5"/>
    </row>
    <row r="73" spans="3:14" x14ac:dyDescent="0.2">
      <c r="C73" s="4" t="s">
        <v>42</v>
      </c>
      <c r="D73" s="29">
        <f>'1.1'!V22</f>
        <v>33.468000000000004</v>
      </c>
      <c r="E73" s="29">
        <f>'1.1'!W22</f>
        <v>47.116</v>
      </c>
      <c r="F73" s="29">
        <f>'1.1'!X22</f>
        <v>50.657000000000011</v>
      </c>
      <c r="G73" s="29">
        <f>'1.1'!Y22</f>
        <v>66.699999999999989</v>
      </c>
      <c r="H73" s="29">
        <f>'1.1'!Z22</f>
        <v>75.8</v>
      </c>
      <c r="I73" s="2"/>
      <c r="J73" s="2"/>
      <c r="K73" s="2"/>
      <c r="L73" s="2"/>
      <c r="M73" s="2"/>
      <c r="N73" s="5"/>
    </row>
    <row r="74" spans="3:14" x14ac:dyDescent="0.2">
      <c r="C74" s="4" t="s">
        <v>43</v>
      </c>
      <c r="D74" s="113"/>
      <c r="E74" s="113"/>
      <c r="F74" s="113"/>
      <c r="G74" s="2"/>
      <c r="H74" s="2"/>
      <c r="I74" s="2"/>
      <c r="J74" s="2"/>
      <c r="K74" s="2"/>
      <c r="L74" s="2"/>
      <c r="M74" s="2"/>
      <c r="N74" s="5"/>
    </row>
    <row r="75" spans="3:14" x14ac:dyDescent="0.2">
      <c r="C75" s="4" t="s">
        <v>44</v>
      </c>
      <c r="D75" s="29">
        <f>D67+D68-D69-D70</f>
        <v>28.646599999999999</v>
      </c>
      <c r="E75" s="29">
        <f t="shared" ref="E75:N75" si="13">E67+E68-E69-E70</f>
        <v>31.309759999999997</v>
      </c>
      <c r="F75" s="29">
        <f t="shared" si="13"/>
        <v>34.488720000000008</v>
      </c>
      <c r="G75" s="29">
        <f t="shared" si="13"/>
        <v>37.937460000000002</v>
      </c>
      <c r="H75" s="29">
        <f t="shared" si="13"/>
        <v>41.280609000000005</v>
      </c>
      <c r="I75" s="29">
        <f t="shared" si="13"/>
        <v>45.147330650000008</v>
      </c>
      <c r="J75" s="29">
        <f t="shared" si="13"/>
        <v>50.021617502500014</v>
      </c>
      <c r="K75" s="29">
        <f t="shared" si="13"/>
        <v>55.409990729625022</v>
      </c>
      <c r="L75" s="29">
        <f t="shared" si="13"/>
        <v>61.374641853306287</v>
      </c>
      <c r="M75" s="29">
        <f t="shared" si="13"/>
        <v>67.697800691891615</v>
      </c>
      <c r="N75" s="59">
        <f t="shared" si="13"/>
        <v>74.672140146998203</v>
      </c>
    </row>
    <row r="76" spans="3:14" x14ac:dyDescent="0.2">
      <c r="C76" s="4" t="s">
        <v>45</v>
      </c>
      <c r="D76" s="29">
        <f>D75</f>
        <v>28.646599999999999</v>
      </c>
      <c r="E76" s="29">
        <f>D76+E75</f>
        <v>59.956359999999997</v>
      </c>
      <c r="F76" s="29">
        <f>E76+F75</f>
        <v>94.445080000000004</v>
      </c>
      <c r="G76" s="29">
        <f t="shared" ref="G76:N76" si="14">F76+G75</f>
        <v>132.38254000000001</v>
      </c>
      <c r="H76" s="29">
        <f t="shared" si="14"/>
        <v>173.663149</v>
      </c>
      <c r="I76" s="29">
        <f t="shared" si="14"/>
        <v>218.81047965000002</v>
      </c>
      <c r="J76" s="29">
        <f t="shared" si="14"/>
        <v>268.83209715250001</v>
      </c>
      <c r="K76" s="29">
        <f t="shared" si="14"/>
        <v>324.24208788212502</v>
      </c>
      <c r="L76" s="29">
        <f t="shared" si="14"/>
        <v>385.61672973543131</v>
      </c>
      <c r="M76" s="29">
        <f t="shared" si="14"/>
        <v>453.31453042732289</v>
      </c>
      <c r="N76" s="59">
        <f t="shared" si="14"/>
        <v>527.98667057432112</v>
      </c>
    </row>
    <row r="77" spans="3:14" x14ac:dyDescent="0.2">
      <c r="C77" s="4" t="s">
        <v>46</v>
      </c>
      <c r="D77" s="113">
        <v>0.15</v>
      </c>
      <c r="E77" s="113">
        <v>0.15</v>
      </c>
      <c r="F77" s="113">
        <v>0.15</v>
      </c>
      <c r="G77" s="113">
        <v>0.15</v>
      </c>
      <c r="H77" s="113">
        <v>0.15</v>
      </c>
      <c r="I77" s="113">
        <v>0.15</v>
      </c>
      <c r="J77" s="113">
        <v>0.15</v>
      </c>
      <c r="K77" s="113">
        <v>0.15</v>
      </c>
      <c r="L77" s="113">
        <v>0.15</v>
      </c>
      <c r="M77" s="113">
        <v>0.15</v>
      </c>
      <c r="N77" s="51">
        <v>0.15</v>
      </c>
    </row>
    <row r="78" spans="3:14" x14ac:dyDescent="0.2">
      <c r="C78" s="4" t="s">
        <v>280</v>
      </c>
      <c r="D78" s="114">
        <f>D75</f>
        <v>28.646599999999999</v>
      </c>
      <c r="E78" s="114">
        <f>E75/((1+E77)^1)</f>
        <v>27.225878260869564</v>
      </c>
      <c r="F78" s="114">
        <f>F75/((1+F77)^2)</f>
        <v>26.078427221172031</v>
      </c>
      <c r="G78" s="114">
        <f>G75/((1+G77)^3)</f>
        <v>24.944495767239264</v>
      </c>
      <c r="H78" s="114">
        <f>H75/((1+H77)^4)</f>
        <v>23.602322175806986</v>
      </c>
      <c r="I78" s="114">
        <f>I75/((1+I77)^5)</f>
        <v>22.446202459999423</v>
      </c>
      <c r="J78" s="114">
        <f>J75/((1+J77)^6)</f>
        <v>21.625725638463265</v>
      </c>
      <c r="K78" s="114">
        <f>K75/((1+K77)^7)</f>
        <v>20.830667897061236</v>
      </c>
      <c r="L78" s="114">
        <f>L75/((1+L77)^8)</f>
        <v>20.06347929101906</v>
      </c>
      <c r="M78" s="114">
        <f>M75/((1+M77)^9)</f>
        <v>19.243940114490158</v>
      </c>
      <c r="N78" s="66">
        <f>N75/((1+N77)^10)</f>
        <v>18.457811017726531</v>
      </c>
    </row>
    <row r="79" spans="3:14" ht="25.5" x14ac:dyDescent="0.2">
      <c r="C79" s="4" t="s">
        <v>47</v>
      </c>
      <c r="D79" s="114">
        <f>D76</f>
        <v>28.646599999999999</v>
      </c>
      <c r="E79" s="114">
        <f>D79+E78</f>
        <v>55.872478260869563</v>
      </c>
      <c r="F79" s="114">
        <f>E79+F78</f>
        <v>81.950905482041591</v>
      </c>
      <c r="G79" s="114">
        <f t="shared" ref="G79:N79" si="15">F79+G78</f>
        <v>106.89540124928085</v>
      </c>
      <c r="H79" s="114">
        <f t="shared" si="15"/>
        <v>130.49772342508783</v>
      </c>
      <c r="I79" s="114">
        <f t="shared" si="15"/>
        <v>152.94392588508725</v>
      </c>
      <c r="J79" s="114">
        <f t="shared" si="15"/>
        <v>174.56965152355053</v>
      </c>
      <c r="K79" s="114">
        <f t="shared" si="15"/>
        <v>195.40031942061177</v>
      </c>
      <c r="L79" s="114">
        <f t="shared" si="15"/>
        <v>215.46379871163083</v>
      </c>
      <c r="M79" s="114">
        <f t="shared" si="15"/>
        <v>234.70773882612099</v>
      </c>
      <c r="N79" s="66">
        <f t="shared" si="15"/>
        <v>253.16554984384751</v>
      </c>
    </row>
    <row r="80" spans="3:14" ht="25.5" x14ac:dyDescent="0.2">
      <c r="C80" s="4" t="s">
        <v>48</v>
      </c>
      <c r="D80" s="114">
        <f>D79-$D$73</f>
        <v>-4.8214000000000041</v>
      </c>
      <c r="E80" s="114">
        <f>E79-$D$73-E73</f>
        <v>-24.71152173913044</v>
      </c>
      <c r="F80" s="114">
        <f>F79-$D$73-E73-F73</f>
        <v>-49.290094517958423</v>
      </c>
      <c r="G80" s="114">
        <f>G79-$D$73-E73-F73-G73</f>
        <v>-91.045598750719151</v>
      </c>
      <c r="H80" s="114">
        <f>H79-$D$73-E73-F73-G73-H73</f>
        <v>-143.24327657491216</v>
      </c>
      <c r="I80" s="114">
        <f t="shared" ref="I80:N80" si="16">I79-SUM($D$73:$H$73)</f>
        <v>-120.79707411491273</v>
      </c>
      <c r="J80" s="114">
        <f t="shared" si="16"/>
        <v>-99.171348476449452</v>
      </c>
      <c r="K80" s="114">
        <f t="shared" si="16"/>
        <v>-78.34068057938822</v>
      </c>
      <c r="L80" s="114">
        <f t="shared" si="16"/>
        <v>-58.277201288369156</v>
      </c>
      <c r="M80" s="114">
        <f t="shared" si="16"/>
        <v>-39.033261173878998</v>
      </c>
      <c r="N80" s="66">
        <f t="shared" si="16"/>
        <v>-20.575450156152471</v>
      </c>
    </row>
    <row r="81" spans="3:14" x14ac:dyDescent="0.2">
      <c r="C81" s="4" t="s">
        <v>49</v>
      </c>
      <c r="D81" s="113" t="s">
        <v>237</v>
      </c>
      <c r="E81" s="113" t="s">
        <v>237</v>
      </c>
      <c r="F81" s="113" t="s">
        <v>237</v>
      </c>
      <c r="G81" s="113" t="s">
        <v>237</v>
      </c>
      <c r="H81" s="113" t="s">
        <v>237</v>
      </c>
      <c r="I81" s="113" t="s">
        <v>237</v>
      </c>
      <c r="J81" s="113" t="s">
        <v>237</v>
      </c>
      <c r="K81" s="113" t="s">
        <v>237</v>
      </c>
      <c r="L81" s="113" t="s">
        <v>237</v>
      </c>
      <c r="M81" s="113" t="s">
        <v>237</v>
      </c>
      <c r="N81" s="74">
        <v>0.13</v>
      </c>
    </row>
    <row r="82" spans="3:14" x14ac:dyDescent="0.2">
      <c r="C82" s="4" t="s">
        <v>50</v>
      </c>
      <c r="D82" s="113" t="s">
        <v>237</v>
      </c>
      <c r="E82" s="113" t="s">
        <v>237</v>
      </c>
      <c r="F82" s="113" t="s">
        <v>237</v>
      </c>
      <c r="G82" s="113" t="s">
        <v>237</v>
      </c>
      <c r="H82" s="113" t="s">
        <v>237</v>
      </c>
      <c r="I82" s="113" t="s">
        <v>237</v>
      </c>
      <c r="J82" s="113" t="s">
        <v>237</v>
      </c>
      <c r="K82" s="113" t="s">
        <v>237</v>
      </c>
      <c r="L82" s="113" t="s">
        <v>237</v>
      </c>
      <c r="M82" s="113" t="s">
        <v>237</v>
      </c>
      <c r="N82" s="70" t="s">
        <v>535</v>
      </c>
    </row>
    <row r="83" spans="3:14" ht="13.5" thickBot="1" x14ac:dyDescent="0.25">
      <c r="C83" s="6" t="s">
        <v>51</v>
      </c>
      <c r="D83" s="57" t="s">
        <v>237</v>
      </c>
      <c r="E83" s="57" t="s">
        <v>237</v>
      </c>
      <c r="F83" s="57" t="s">
        <v>237</v>
      </c>
      <c r="G83" s="57" t="s">
        <v>237</v>
      </c>
      <c r="H83" s="57" t="s">
        <v>237</v>
      </c>
      <c r="I83" s="57" t="s">
        <v>237</v>
      </c>
      <c r="J83" s="57" t="s">
        <v>237</v>
      </c>
      <c r="K83" s="57" t="s">
        <v>237</v>
      </c>
      <c r="L83" s="57" t="s">
        <v>237</v>
      </c>
      <c r="M83" s="57" t="s">
        <v>237</v>
      </c>
      <c r="N83" s="71" t="s">
        <v>536</v>
      </c>
    </row>
    <row r="85" spans="3:14" x14ac:dyDescent="0.2">
      <c r="D85" s="46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7" spans="3:14" x14ac:dyDescent="0.2"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</row>
    <row r="89" spans="3:14" x14ac:dyDescent="0.2"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</row>
    <row r="91" spans="3:14" x14ac:dyDescent="0.2"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</row>
  </sheetData>
  <mergeCells count="11">
    <mergeCell ref="F22:M22"/>
    <mergeCell ref="F16:J16"/>
    <mergeCell ref="C6:M6"/>
    <mergeCell ref="F21:J21"/>
    <mergeCell ref="F18:J18"/>
    <mergeCell ref="F19:J20"/>
    <mergeCell ref="F17:J17"/>
    <mergeCell ref="K17:M17"/>
    <mergeCell ref="K18:M18"/>
    <mergeCell ref="K19:M20"/>
    <mergeCell ref="K21:M21"/>
  </mergeCells>
  <phoneticPr fontId="0" type="noConversion"/>
  <pageMargins left="0.43307086614173229" right="0.15748031496062992" top="0.23622047244094491" bottom="0.27559055118110237" header="0.15748031496062992" footer="0.15748031496062992"/>
  <pageSetup paperSize="9" scale="87" orientation="landscape" r:id="rId1"/>
  <headerFooter alignWithMargins="0"/>
  <rowBreaks count="1" manualBreakCount="1">
    <brk id="4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13"/>
  <sheetViews>
    <sheetView workbookViewId="0">
      <selection activeCell="H24" sqref="H24"/>
    </sheetView>
  </sheetViews>
  <sheetFormatPr defaultRowHeight="12.75" x14ac:dyDescent="0.2"/>
  <cols>
    <col min="1" max="1" width="2.5703125" style="35" customWidth="1"/>
    <col min="2" max="2" width="7" style="36" customWidth="1"/>
    <col min="3" max="3" width="40" style="35" customWidth="1"/>
    <col min="4" max="4" width="10.85546875" style="35" customWidth="1"/>
    <col min="5" max="6" width="11.28515625" style="35" customWidth="1"/>
    <col min="7" max="7" width="12.85546875" style="35" customWidth="1"/>
    <col min="8" max="16384" width="9.140625" style="35"/>
  </cols>
  <sheetData>
    <row r="2" spans="2:7" s="35" customFormat="1" x14ac:dyDescent="0.2">
      <c r="B2" s="36"/>
      <c r="G2" s="16" t="s">
        <v>316</v>
      </c>
    </row>
    <row r="3" spans="2:7" s="35" customFormat="1" x14ac:dyDescent="0.2">
      <c r="B3" s="36"/>
      <c r="G3" s="16" t="s">
        <v>55</v>
      </c>
    </row>
    <row r="4" spans="2:7" s="35" customFormat="1" x14ac:dyDescent="0.2">
      <c r="B4" s="36"/>
      <c r="G4" s="16" t="s">
        <v>56</v>
      </c>
    </row>
    <row r="6" spans="2:7" s="35" customFormat="1" ht="14.25" x14ac:dyDescent="0.2">
      <c r="B6" s="117" t="s">
        <v>291</v>
      </c>
      <c r="C6" s="117"/>
      <c r="D6" s="117"/>
      <c r="E6" s="117"/>
      <c r="F6" s="117"/>
      <c r="G6" s="117"/>
    </row>
    <row r="8" spans="2:7" s="35" customFormat="1" x14ac:dyDescent="0.2">
      <c r="B8" s="36"/>
      <c r="G8" s="16" t="s">
        <v>57</v>
      </c>
    </row>
    <row r="9" spans="2:7" s="35" customFormat="1" x14ac:dyDescent="0.2">
      <c r="B9" s="36"/>
      <c r="G9" s="16" t="s">
        <v>376</v>
      </c>
    </row>
    <row r="10" spans="2:7" s="35" customFormat="1" x14ac:dyDescent="0.2">
      <c r="B10" s="36"/>
      <c r="G10" s="16"/>
    </row>
    <row r="11" spans="2:7" s="35" customFormat="1" x14ac:dyDescent="0.2">
      <c r="B11" s="36"/>
      <c r="G11" s="16"/>
    </row>
    <row r="12" spans="2:7" s="35" customFormat="1" x14ac:dyDescent="0.2">
      <c r="B12" s="36"/>
      <c r="G12" s="16" t="s">
        <v>377</v>
      </c>
    </row>
    <row r="13" spans="2:7" s="35" customFormat="1" x14ac:dyDescent="0.2">
      <c r="B13" s="36"/>
      <c r="G13" s="16" t="s">
        <v>58</v>
      </c>
    </row>
    <row r="14" spans="2:7" s="35" customFormat="1" x14ac:dyDescent="0.2">
      <c r="B14" s="36"/>
      <c r="G14" s="16" t="s">
        <v>59</v>
      </c>
    </row>
    <row r="17" spans="2:7" s="37" customFormat="1" ht="12.75" customHeight="1" x14ac:dyDescent="0.2">
      <c r="B17" s="118" t="s">
        <v>159</v>
      </c>
      <c r="C17" s="120" t="s">
        <v>387</v>
      </c>
      <c r="D17" s="120" t="s">
        <v>290</v>
      </c>
      <c r="E17" s="120"/>
      <c r="F17" s="120" t="s">
        <v>288</v>
      </c>
      <c r="G17" s="120" t="s">
        <v>289</v>
      </c>
    </row>
    <row r="18" spans="2:7" s="37" customFormat="1" ht="42.75" customHeight="1" x14ac:dyDescent="0.2">
      <c r="B18" s="118"/>
      <c r="C18" s="120"/>
      <c r="D18" s="111" t="s">
        <v>286</v>
      </c>
      <c r="E18" s="111" t="s">
        <v>287</v>
      </c>
      <c r="F18" s="120"/>
      <c r="G18" s="120"/>
    </row>
    <row r="19" spans="2:7" s="37" customFormat="1" x14ac:dyDescent="0.2">
      <c r="B19" s="138" t="s">
        <v>456</v>
      </c>
      <c r="C19" s="139"/>
      <c r="D19" s="139"/>
      <c r="E19" s="139"/>
      <c r="F19" s="139"/>
      <c r="G19" s="140"/>
    </row>
    <row r="20" spans="2:7" s="97" customFormat="1" x14ac:dyDescent="0.2">
      <c r="B20" s="115">
        <v>1</v>
      </c>
      <c r="C20" s="73" t="s">
        <v>294</v>
      </c>
      <c r="D20" s="39"/>
      <c r="E20" s="39"/>
      <c r="F20" s="39"/>
      <c r="G20" s="39"/>
    </row>
    <row r="21" spans="2:7" s="35" customFormat="1" ht="25.5" x14ac:dyDescent="0.2">
      <c r="B21" s="110" t="s">
        <v>71</v>
      </c>
      <c r="C21" s="40" t="s">
        <v>292</v>
      </c>
      <c r="D21" s="69" t="s">
        <v>396</v>
      </c>
      <c r="E21" s="69" t="s">
        <v>398</v>
      </c>
      <c r="F21" s="111"/>
      <c r="G21" s="111"/>
    </row>
    <row r="22" spans="2:7" s="35" customFormat="1" x14ac:dyDescent="0.2">
      <c r="B22" s="110" t="s">
        <v>78</v>
      </c>
      <c r="C22" s="40" t="s">
        <v>293</v>
      </c>
      <c r="D22" s="69" t="s">
        <v>396</v>
      </c>
      <c r="E22" s="69" t="s">
        <v>398</v>
      </c>
      <c r="F22" s="111"/>
      <c r="G22" s="111"/>
    </row>
    <row r="23" spans="2:7" s="35" customFormat="1" x14ac:dyDescent="0.2">
      <c r="B23" s="110" t="s">
        <v>80</v>
      </c>
      <c r="C23" s="40" t="s">
        <v>295</v>
      </c>
      <c r="D23" s="69" t="s">
        <v>396</v>
      </c>
      <c r="E23" s="69" t="s">
        <v>398</v>
      </c>
      <c r="F23" s="111"/>
      <c r="G23" s="111"/>
    </row>
    <row r="24" spans="2:7" s="42" customFormat="1" x14ac:dyDescent="0.2">
      <c r="B24" s="115" t="s">
        <v>82</v>
      </c>
      <c r="C24" s="43" t="s">
        <v>296</v>
      </c>
      <c r="D24" s="39"/>
      <c r="E24" s="39"/>
      <c r="F24" s="111"/>
      <c r="G24" s="39"/>
    </row>
    <row r="25" spans="2:7" s="35" customFormat="1" x14ac:dyDescent="0.2">
      <c r="B25" s="110" t="s">
        <v>105</v>
      </c>
      <c r="C25" s="40" t="s">
        <v>297</v>
      </c>
      <c r="D25" s="69" t="s">
        <v>398</v>
      </c>
      <c r="E25" s="69" t="s">
        <v>399</v>
      </c>
      <c r="F25" s="111"/>
      <c r="G25" s="111"/>
    </row>
    <row r="26" spans="2:7" s="35" customFormat="1" ht="25.5" x14ac:dyDescent="0.2">
      <c r="B26" s="115" t="s">
        <v>84</v>
      </c>
      <c r="C26" s="68" t="s">
        <v>299</v>
      </c>
      <c r="D26" s="69"/>
      <c r="E26" s="69"/>
      <c r="F26" s="111"/>
      <c r="G26" s="111"/>
    </row>
    <row r="27" spans="2:7" s="35" customFormat="1" ht="25.5" x14ac:dyDescent="0.2">
      <c r="B27" s="110" t="s">
        <v>308</v>
      </c>
      <c r="C27" s="67" t="s">
        <v>300</v>
      </c>
      <c r="D27" s="69" t="s">
        <v>398</v>
      </c>
      <c r="E27" s="69" t="s">
        <v>395</v>
      </c>
      <c r="F27" s="111"/>
      <c r="G27" s="111"/>
    </row>
    <row r="28" spans="2:7" s="35" customFormat="1" x14ac:dyDescent="0.2">
      <c r="B28" s="110" t="s">
        <v>309</v>
      </c>
      <c r="C28" s="67" t="s">
        <v>301</v>
      </c>
      <c r="D28" s="69" t="s">
        <v>391</v>
      </c>
      <c r="E28" s="69" t="s">
        <v>393</v>
      </c>
      <c r="F28" s="111"/>
      <c r="G28" s="111"/>
    </row>
    <row r="29" spans="2:7" s="35" customFormat="1" x14ac:dyDescent="0.2">
      <c r="B29" s="110" t="s">
        <v>310</v>
      </c>
      <c r="C29" s="67" t="s">
        <v>302</v>
      </c>
      <c r="D29" s="69" t="s">
        <v>398</v>
      </c>
      <c r="E29" s="69" t="s">
        <v>395</v>
      </c>
      <c r="F29" s="111"/>
      <c r="G29" s="111"/>
    </row>
    <row r="30" spans="2:7" s="35" customFormat="1" x14ac:dyDescent="0.2">
      <c r="B30" s="110" t="s">
        <v>311</v>
      </c>
      <c r="C30" s="67" t="s">
        <v>303</v>
      </c>
      <c r="D30" s="69" t="s">
        <v>399</v>
      </c>
      <c r="E30" s="69" t="s">
        <v>395</v>
      </c>
      <c r="F30" s="111"/>
      <c r="G30" s="111"/>
    </row>
    <row r="31" spans="2:7" s="35" customFormat="1" x14ac:dyDescent="0.2">
      <c r="B31" s="110" t="s">
        <v>312</v>
      </c>
      <c r="C31" s="67" t="s">
        <v>304</v>
      </c>
      <c r="D31" s="69" t="s">
        <v>399</v>
      </c>
      <c r="E31" s="69" t="s">
        <v>395</v>
      </c>
      <c r="F31" s="111"/>
      <c r="G31" s="111"/>
    </row>
    <row r="32" spans="2:7" s="35" customFormat="1" x14ac:dyDescent="0.2">
      <c r="B32" s="115" t="s">
        <v>86</v>
      </c>
      <c r="C32" s="68" t="s">
        <v>305</v>
      </c>
      <c r="D32" s="111"/>
      <c r="E32" s="111"/>
      <c r="F32" s="111"/>
      <c r="G32" s="111"/>
    </row>
    <row r="33" spans="2:7" s="35" customFormat="1" x14ac:dyDescent="0.2">
      <c r="B33" s="110" t="s">
        <v>313</v>
      </c>
      <c r="C33" s="67" t="s">
        <v>306</v>
      </c>
      <c r="D33" s="69" t="s">
        <v>399</v>
      </c>
      <c r="E33" s="69" t="s">
        <v>395</v>
      </c>
      <c r="F33" s="111"/>
      <c r="G33" s="111"/>
    </row>
    <row r="34" spans="2:7" s="35" customFormat="1" ht="25.5" x14ac:dyDescent="0.2">
      <c r="B34" s="110" t="s">
        <v>314</v>
      </c>
      <c r="C34" s="67" t="s">
        <v>307</v>
      </c>
      <c r="D34" s="69" t="s">
        <v>399</v>
      </c>
      <c r="E34" s="69" t="s">
        <v>395</v>
      </c>
      <c r="F34" s="111"/>
      <c r="G34" s="111"/>
    </row>
    <row r="35" spans="2:7" s="35" customFormat="1" ht="25.5" x14ac:dyDescent="0.2">
      <c r="B35" s="110" t="s">
        <v>315</v>
      </c>
      <c r="C35" s="67" t="s">
        <v>408</v>
      </c>
      <c r="D35" s="69" t="s">
        <v>399</v>
      </c>
      <c r="E35" s="69" t="s">
        <v>395</v>
      </c>
      <c r="F35" s="111"/>
      <c r="G35" s="111"/>
    </row>
    <row r="36" spans="2:7" s="35" customFormat="1" ht="12.75" customHeight="1" x14ac:dyDescent="0.2">
      <c r="B36" s="138" t="s">
        <v>327</v>
      </c>
      <c r="C36" s="139"/>
      <c r="D36" s="139"/>
      <c r="E36" s="139"/>
      <c r="F36" s="139"/>
      <c r="G36" s="140"/>
    </row>
    <row r="37" spans="2:7" s="35" customFormat="1" x14ac:dyDescent="0.2">
      <c r="B37" s="115">
        <v>1</v>
      </c>
      <c r="C37" s="73" t="s">
        <v>294</v>
      </c>
      <c r="D37" s="39"/>
      <c r="E37" s="39"/>
      <c r="F37" s="39"/>
      <c r="G37" s="39"/>
    </row>
    <row r="38" spans="2:7" s="35" customFormat="1" ht="25.5" x14ac:dyDescent="0.2">
      <c r="B38" s="110" t="s">
        <v>71</v>
      </c>
      <c r="C38" s="40" t="s">
        <v>292</v>
      </c>
      <c r="D38" s="69" t="s">
        <v>388</v>
      </c>
      <c r="E38" s="69" t="s">
        <v>388</v>
      </c>
      <c r="F38" s="111"/>
      <c r="G38" s="111"/>
    </row>
    <row r="39" spans="2:7" s="35" customFormat="1" x14ac:dyDescent="0.2">
      <c r="B39" s="110" t="s">
        <v>78</v>
      </c>
      <c r="C39" s="40" t="s">
        <v>293</v>
      </c>
      <c r="D39" s="69" t="s">
        <v>388</v>
      </c>
      <c r="E39" s="69" t="s">
        <v>389</v>
      </c>
      <c r="F39" s="111"/>
      <c r="G39" s="111"/>
    </row>
    <row r="40" spans="2:7" s="35" customFormat="1" x14ac:dyDescent="0.2">
      <c r="B40" s="110" t="s">
        <v>80</v>
      </c>
      <c r="C40" s="40" t="s">
        <v>295</v>
      </c>
      <c r="D40" s="69" t="s">
        <v>389</v>
      </c>
      <c r="E40" s="69" t="s">
        <v>389</v>
      </c>
      <c r="F40" s="111"/>
      <c r="G40" s="111"/>
    </row>
    <row r="41" spans="2:7" s="35" customFormat="1" x14ac:dyDescent="0.2">
      <c r="B41" s="115" t="s">
        <v>82</v>
      </c>
      <c r="C41" s="43" t="s">
        <v>296</v>
      </c>
      <c r="D41" s="39"/>
      <c r="E41" s="39"/>
      <c r="F41" s="111"/>
      <c r="G41" s="39"/>
    </row>
    <row r="42" spans="2:7" s="35" customFormat="1" x14ac:dyDescent="0.2">
      <c r="B42" s="110" t="s">
        <v>105</v>
      </c>
      <c r="C42" s="40" t="s">
        <v>297</v>
      </c>
      <c r="D42" s="69" t="s">
        <v>389</v>
      </c>
      <c r="E42" s="69" t="s">
        <v>390</v>
      </c>
      <c r="F42" s="111"/>
      <c r="G42" s="111"/>
    </row>
    <row r="43" spans="2:7" s="35" customFormat="1" ht="25.5" x14ac:dyDescent="0.2">
      <c r="B43" s="115" t="s">
        <v>84</v>
      </c>
      <c r="C43" s="68" t="s">
        <v>299</v>
      </c>
      <c r="D43" s="111"/>
      <c r="E43" s="111"/>
      <c r="F43" s="111"/>
      <c r="G43" s="111"/>
    </row>
    <row r="44" spans="2:7" s="35" customFormat="1" ht="25.5" x14ac:dyDescent="0.2">
      <c r="B44" s="110" t="s">
        <v>308</v>
      </c>
      <c r="C44" s="67" t="s">
        <v>300</v>
      </c>
      <c r="D44" s="69" t="s">
        <v>390</v>
      </c>
      <c r="E44" s="69" t="s">
        <v>390</v>
      </c>
      <c r="F44" s="111"/>
      <c r="G44" s="111"/>
    </row>
    <row r="45" spans="2:7" s="35" customFormat="1" x14ac:dyDescent="0.2">
      <c r="B45" s="110" t="s">
        <v>309</v>
      </c>
      <c r="C45" s="67" t="s">
        <v>301</v>
      </c>
      <c r="D45" s="69" t="s">
        <v>390</v>
      </c>
      <c r="E45" s="69" t="s">
        <v>390</v>
      </c>
      <c r="F45" s="111"/>
      <c r="G45" s="111"/>
    </row>
    <row r="46" spans="2:7" s="35" customFormat="1" x14ac:dyDescent="0.2">
      <c r="B46" s="110" t="s">
        <v>310</v>
      </c>
      <c r="C46" s="67" t="s">
        <v>302</v>
      </c>
      <c r="D46" s="69" t="s">
        <v>390</v>
      </c>
      <c r="E46" s="69" t="s">
        <v>391</v>
      </c>
      <c r="F46" s="111"/>
      <c r="G46" s="111"/>
    </row>
    <row r="47" spans="2:7" s="35" customFormat="1" x14ac:dyDescent="0.2">
      <c r="B47" s="110" t="s">
        <v>311</v>
      </c>
      <c r="C47" s="67" t="s">
        <v>303</v>
      </c>
      <c r="D47" s="69" t="s">
        <v>391</v>
      </c>
      <c r="E47" s="69" t="s">
        <v>391</v>
      </c>
      <c r="F47" s="111"/>
      <c r="G47" s="111"/>
    </row>
    <row r="48" spans="2:7" s="35" customFormat="1" x14ac:dyDescent="0.2">
      <c r="B48" s="110" t="s">
        <v>312</v>
      </c>
      <c r="C48" s="67" t="s">
        <v>304</v>
      </c>
      <c r="D48" s="69" t="s">
        <v>391</v>
      </c>
      <c r="E48" s="69" t="s">
        <v>391</v>
      </c>
      <c r="F48" s="111"/>
      <c r="G48" s="111"/>
    </row>
    <row r="49" spans="2:7" s="35" customFormat="1" x14ac:dyDescent="0.2">
      <c r="B49" s="115" t="s">
        <v>86</v>
      </c>
      <c r="C49" s="68" t="s">
        <v>305</v>
      </c>
      <c r="D49" s="111"/>
      <c r="E49" s="111"/>
      <c r="F49" s="111"/>
      <c r="G49" s="111"/>
    </row>
    <row r="50" spans="2:7" s="35" customFormat="1" x14ac:dyDescent="0.2">
      <c r="B50" s="110" t="s">
        <v>313</v>
      </c>
      <c r="C50" s="67" t="s">
        <v>306</v>
      </c>
      <c r="D50" s="69" t="s">
        <v>391</v>
      </c>
      <c r="E50" s="69" t="s">
        <v>391</v>
      </c>
      <c r="F50" s="111"/>
      <c r="G50" s="111"/>
    </row>
    <row r="51" spans="2:7" s="35" customFormat="1" ht="25.5" x14ac:dyDescent="0.2">
      <c r="B51" s="110" t="s">
        <v>314</v>
      </c>
      <c r="C51" s="67" t="s">
        <v>307</v>
      </c>
      <c r="D51" s="69" t="s">
        <v>391</v>
      </c>
      <c r="E51" s="69" t="s">
        <v>391</v>
      </c>
      <c r="F51" s="111"/>
      <c r="G51" s="111"/>
    </row>
    <row r="52" spans="2:7" s="35" customFormat="1" ht="25.5" x14ac:dyDescent="0.2">
      <c r="B52" s="110" t="s">
        <v>315</v>
      </c>
      <c r="C52" s="67" t="s">
        <v>408</v>
      </c>
      <c r="D52" s="69" t="s">
        <v>391</v>
      </c>
      <c r="E52" s="69" t="s">
        <v>391</v>
      </c>
      <c r="F52" s="111"/>
      <c r="G52" s="111"/>
    </row>
    <row r="53" spans="2:7" s="35" customFormat="1" ht="12.75" customHeight="1" x14ac:dyDescent="0.2">
      <c r="B53" s="138" t="s">
        <v>457</v>
      </c>
      <c r="C53" s="139"/>
      <c r="D53" s="139"/>
      <c r="E53" s="139"/>
      <c r="F53" s="139"/>
      <c r="G53" s="140"/>
    </row>
    <row r="54" spans="2:7" s="35" customFormat="1" x14ac:dyDescent="0.2">
      <c r="B54" s="115">
        <v>1</v>
      </c>
      <c r="C54" s="73" t="s">
        <v>294</v>
      </c>
      <c r="D54" s="39"/>
      <c r="E54" s="39"/>
      <c r="F54" s="39"/>
      <c r="G54" s="39"/>
    </row>
    <row r="55" spans="2:7" s="35" customFormat="1" ht="25.5" x14ac:dyDescent="0.2">
      <c r="B55" s="110" t="s">
        <v>71</v>
      </c>
      <c r="C55" s="40" t="s">
        <v>292</v>
      </c>
      <c r="D55" s="69" t="s">
        <v>400</v>
      </c>
      <c r="E55" s="69" t="s">
        <v>395</v>
      </c>
      <c r="F55" s="111"/>
      <c r="G55" s="111"/>
    </row>
    <row r="56" spans="2:7" s="35" customFormat="1" x14ac:dyDescent="0.2">
      <c r="B56" s="110" t="s">
        <v>78</v>
      </c>
      <c r="C56" s="40" t="s">
        <v>293</v>
      </c>
      <c r="D56" s="69" t="s">
        <v>400</v>
      </c>
      <c r="E56" s="69" t="s">
        <v>395</v>
      </c>
      <c r="F56" s="111"/>
      <c r="G56" s="111"/>
    </row>
    <row r="57" spans="2:7" s="35" customFormat="1" x14ac:dyDescent="0.2">
      <c r="B57" s="110" t="s">
        <v>80</v>
      </c>
      <c r="C57" s="40" t="s">
        <v>295</v>
      </c>
      <c r="D57" s="69" t="s">
        <v>400</v>
      </c>
      <c r="E57" s="69" t="s">
        <v>395</v>
      </c>
      <c r="F57" s="111"/>
      <c r="G57" s="111"/>
    </row>
    <row r="58" spans="2:7" s="35" customFormat="1" x14ac:dyDescent="0.2">
      <c r="B58" s="115" t="s">
        <v>82</v>
      </c>
      <c r="C58" s="43" t="s">
        <v>296</v>
      </c>
      <c r="D58" s="39"/>
      <c r="E58" s="39"/>
      <c r="F58" s="111"/>
      <c r="G58" s="39"/>
    </row>
    <row r="59" spans="2:7" s="35" customFormat="1" x14ac:dyDescent="0.2">
      <c r="B59" s="110" t="s">
        <v>105</v>
      </c>
      <c r="C59" s="40" t="s">
        <v>297</v>
      </c>
      <c r="D59" s="69" t="s">
        <v>400</v>
      </c>
      <c r="E59" s="69" t="s">
        <v>395</v>
      </c>
      <c r="F59" s="111"/>
      <c r="G59" s="111"/>
    </row>
    <row r="60" spans="2:7" s="35" customFormat="1" ht="25.5" x14ac:dyDescent="0.2">
      <c r="B60" s="115" t="s">
        <v>84</v>
      </c>
      <c r="C60" s="68" t="s">
        <v>299</v>
      </c>
      <c r="D60" s="111"/>
      <c r="E60" s="111"/>
      <c r="F60" s="111"/>
      <c r="G60" s="111"/>
    </row>
    <row r="61" spans="2:7" s="35" customFormat="1" ht="25.5" x14ac:dyDescent="0.2">
      <c r="B61" s="110" t="s">
        <v>308</v>
      </c>
      <c r="C61" s="67" t="s">
        <v>300</v>
      </c>
      <c r="D61" s="69" t="s">
        <v>400</v>
      </c>
      <c r="E61" s="69" t="s">
        <v>395</v>
      </c>
      <c r="F61" s="111"/>
      <c r="G61" s="111"/>
    </row>
    <row r="62" spans="2:7" s="35" customFormat="1" x14ac:dyDescent="0.2">
      <c r="B62" s="110" t="s">
        <v>309</v>
      </c>
      <c r="C62" s="67" t="s">
        <v>301</v>
      </c>
      <c r="D62" s="69" t="s">
        <v>400</v>
      </c>
      <c r="E62" s="69" t="s">
        <v>395</v>
      </c>
      <c r="F62" s="111"/>
      <c r="G62" s="111"/>
    </row>
    <row r="63" spans="2:7" s="35" customFormat="1" x14ac:dyDescent="0.2">
      <c r="B63" s="110" t="s">
        <v>310</v>
      </c>
      <c r="C63" s="67" t="s">
        <v>302</v>
      </c>
      <c r="D63" s="69" t="s">
        <v>400</v>
      </c>
      <c r="E63" s="69" t="s">
        <v>395</v>
      </c>
      <c r="F63" s="111"/>
      <c r="G63" s="111"/>
    </row>
    <row r="64" spans="2:7" s="35" customFormat="1" x14ac:dyDescent="0.2">
      <c r="B64" s="110" t="s">
        <v>311</v>
      </c>
      <c r="C64" s="67" t="s">
        <v>303</v>
      </c>
      <c r="D64" s="69" t="s">
        <v>400</v>
      </c>
      <c r="E64" s="69" t="s">
        <v>395</v>
      </c>
      <c r="F64" s="111"/>
      <c r="G64" s="111"/>
    </row>
    <row r="65" spans="2:7" s="35" customFormat="1" x14ac:dyDescent="0.2">
      <c r="B65" s="110" t="s">
        <v>312</v>
      </c>
      <c r="C65" s="67" t="s">
        <v>304</v>
      </c>
      <c r="D65" s="69" t="s">
        <v>400</v>
      </c>
      <c r="E65" s="69" t="s">
        <v>395</v>
      </c>
      <c r="F65" s="111"/>
      <c r="G65" s="111"/>
    </row>
    <row r="66" spans="2:7" s="35" customFormat="1" x14ac:dyDescent="0.2">
      <c r="B66" s="115" t="s">
        <v>86</v>
      </c>
      <c r="C66" s="68" t="s">
        <v>305</v>
      </c>
      <c r="D66" s="111"/>
      <c r="E66" s="111"/>
      <c r="F66" s="111"/>
      <c r="G66" s="111"/>
    </row>
    <row r="67" spans="2:7" s="35" customFormat="1" x14ac:dyDescent="0.2">
      <c r="B67" s="110" t="s">
        <v>313</v>
      </c>
      <c r="C67" s="67" t="s">
        <v>306</v>
      </c>
      <c r="D67" s="69" t="s">
        <v>400</v>
      </c>
      <c r="E67" s="69" t="s">
        <v>395</v>
      </c>
      <c r="F67" s="111"/>
      <c r="G67" s="111"/>
    </row>
    <row r="68" spans="2:7" s="35" customFormat="1" ht="25.5" x14ac:dyDescent="0.2">
      <c r="B68" s="110" t="s">
        <v>314</v>
      </c>
      <c r="C68" s="67" t="s">
        <v>307</v>
      </c>
      <c r="D68" s="69" t="s">
        <v>400</v>
      </c>
      <c r="E68" s="69" t="s">
        <v>395</v>
      </c>
      <c r="F68" s="111"/>
      <c r="G68" s="111"/>
    </row>
    <row r="69" spans="2:7" s="35" customFormat="1" ht="25.5" x14ac:dyDescent="0.2">
      <c r="B69" s="110" t="s">
        <v>315</v>
      </c>
      <c r="C69" s="67" t="s">
        <v>408</v>
      </c>
      <c r="D69" s="69" t="s">
        <v>400</v>
      </c>
      <c r="E69" s="69" t="s">
        <v>395</v>
      </c>
      <c r="F69" s="111"/>
      <c r="G69" s="111"/>
    </row>
    <row r="70" spans="2:7" s="35" customFormat="1" ht="12.75" customHeight="1" x14ac:dyDescent="0.2">
      <c r="B70" s="138" t="s">
        <v>454</v>
      </c>
      <c r="C70" s="139"/>
      <c r="D70" s="139"/>
      <c r="E70" s="139"/>
      <c r="F70" s="139"/>
      <c r="G70" s="140"/>
    </row>
    <row r="71" spans="2:7" s="35" customFormat="1" x14ac:dyDescent="0.2">
      <c r="B71" s="115">
        <v>1</v>
      </c>
      <c r="C71" s="73" t="s">
        <v>294</v>
      </c>
      <c r="D71" s="39"/>
      <c r="E71" s="39"/>
      <c r="F71" s="39"/>
      <c r="G71" s="39"/>
    </row>
    <row r="72" spans="2:7" s="35" customFormat="1" ht="25.5" x14ac:dyDescent="0.2">
      <c r="B72" s="110" t="s">
        <v>71</v>
      </c>
      <c r="C72" s="40" t="s">
        <v>292</v>
      </c>
      <c r="D72" s="69" t="s">
        <v>392</v>
      </c>
      <c r="E72" s="69" t="s">
        <v>392</v>
      </c>
      <c r="F72" s="111"/>
      <c r="G72" s="111"/>
    </row>
    <row r="73" spans="2:7" s="35" customFormat="1" x14ac:dyDescent="0.2">
      <c r="B73" s="110" t="s">
        <v>78</v>
      </c>
      <c r="C73" s="40" t="s">
        <v>293</v>
      </c>
      <c r="D73" s="69" t="s">
        <v>392</v>
      </c>
      <c r="E73" s="69" t="s">
        <v>393</v>
      </c>
      <c r="F73" s="111"/>
      <c r="G73" s="111"/>
    </row>
    <row r="74" spans="2:7" s="35" customFormat="1" x14ac:dyDescent="0.2">
      <c r="B74" s="110" t="s">
        <v>80</v>
      </c>
      <c r="C74" s="40" t="s">
        <v>295</v>
      </c>
      <c r="D74" s="69" t="s">
        <v>393</v>
      </c>
      <c r="E74" s="69" t="s">
        <v>393</v>
      </c>
      <c r="F74" s="111"/>
      <c r="G74" s="111"/>
    </row>
    <row r="75" spans="2:7" s="35" customFormat="1" x14ac:dyDescent="0.2">
      <c r="B75" s="115" t="s">
        <v>82</v>
      </c>
      <c r="C75" s="43" t="s">
        <v>296</v>
      </c>
      <c r="D75" s="39"/>
      <c r="E75" s="39"/>
      <c r="F75" s="111"/>
      <c r="G75" s="39"/>
    </row>
    <row r="76" spans="2:7" s="35" customFormat="1" x14ac:dyDescent="0.2">
      <c r="B76" s="110" t="s">
        <v>105</v>
      </c>
      <c r="C76" s="40" t="s">
        <v>297</v>
      </c>
      <c r="D76" s="69" t="s">
        <v>393</v>
      </c>
      <c r="E76" s="69" t="s">
        <v>393</v>
      </c>
      <c r="F76" s="111"/>
      <c r="G76" s="111"/>
    </row>
    <row r="77" spans="2:7" s="35" customFormat="1" ht="25.5" x14ac:dyDescent="0.2">
      <c r="B77" s="115" t="s">
        <v>84</v>
      </c>
      <c r="C77" s="68" t="s">
        <v>299</v>
      </c>
      <c r="D77" s="111"/>
      <c r="E77" s="111"/>
      <c r="F77" s="111"/>
      <c r="G77" s="111"/>
    </row>
    <row r="78" spans="2:7" s="35" customFormat="1" ht="25.5" x14ac:dyDescent="0.2">
      <c r="B78" s="110" t="s">
        <v>308</v>
      </c>
      <c r="C78" s="67" t="s">
        <v>300</v>
      </c>
      <c r="D78" s="69" t="s">
        <v>393</v>
      </c>
      <c r="E78" s="69" t="s">
        <v>393</v>
      </c>
      <c r="F78" s="111"/>
      <c r="G78" s="111"/>
    </row>
    <row r="79" spans="2:7" s="35" customFormat="1" x14ac:dyDescent="0.2">
      <c r="B79" s="110" t="s">
        <v>309</v>
      </c>
      <c r="C79" s="67" t="s">
        <v>301</v>
      </c>
      <c r="D79" s="69" t="s">
        <v>393</v>
      </c>
      <c r="E79" s="69" t="s">
        <v>393</v>
      </c>
      <c r="F79" s="111"/>
      <c r="G79" s="111"/>
    </row>
    <row r="80" spans="2:7" s="35" customFormat="1" x14ac:dyDescent="0.2">
      <c r="B80" s="110" t="s">
        <v>310</v>
      </c>
      <c r="C80" s="67" t="s">
        <v>302</v>
      </c>
      <c r="D80" s="69" t="s">
        <v>394</v>
      </c>
      <c r="E80" s="69" t="s">
        <v>394</v>
      </c>
      <c r="F80" s="111"/>
      <c r="G80" s="111"/>
    </row>
    <row r="81" spans="2:7" s="35" customFormat="1" x14ac:dyDescent="0.2">
      <c r="B81" s="110" t="s">
        <v>311</v>
      </c>
      <c r="C81" s="67" t="s">
        <v>303</v>
      </c>
      <c r="D81" s="69" t="s">
        <v>395</v>
      </c>
      <c r="E81" s="69" t="s">
        <v>395</v>
      </c>
      <c r="F81" s="111"/>
      <c r="G81" s="111"/>
    </row>
    <row r="82" spans="2:7" s="35" customFormat="1" x14ac:dyDescent="0.2">
      <c r="B82" s="110" t="s">
        <v>312</v>
      </c>
      <c r="C82" s="67" t="s">
        <v>304</v>
      </c>
      <c r="D82" s="69" t="s">
        <v>395</v>
      </c>
      <c r="E82" s="69" t="s">
        <v>395</v>
      </c>
      <c r="F82" s="111"/>
      <c r="G82" s="111"/>
    </row>
    <row r="83" spans="2:7" s="35" customFormat="1" x14ac:dyDescent="0.2">
      <c r="B83" s="115" t="s">
        <v>86</v>
      </c>
      <c r="C83" s="68" t="s">
        <v>305</v>
      </c>
      <c r="D83" s="111"/>
      <c r="E83" s="111"/>
      <c r="F83" s="111"/>
      <c r="G83" s="111"/>
    </row>
    <row r="84" spans="2:7" s="35" customFormat="1" x14ac:dyDescent="0.2">
      <c r="B84" s="110" t="s">
        <v>313</v>
      </c>
      <c r="C84" s="67" t="s">
        <v>306</v>
      </c>
      <c r="D84" s="69" t="s">
        <v>395</v>
      </c>
      <c r="E84" s="69" t="s">
        <v>395</v>
      </c>
      <c r="F84" s="111"/>
      <c r="G84" s="111"/>
    </row>
    <row r="85" spans="2:7" s="35" customFormat="1" ht="25.5" x14ac:dyDescent="0.2">
      <c r="B85" s="110" t="s">
        <v>314</v>
      </c>
      <c r="C85" s="67" t="s">
        <v>307</v>
      </c>
      <c r="D85" s="69" t="s">
        <v>395</v>
      </c>
      <c r="E85" s="69" t="s">
        <v>395</v>
      </c>
      <c r="F85" s="111"/>
      <c r="G85" s="111"/>
    </row>
    <row r="86" spans="2:7" s="35" customFormat="1" ht="25.5" x14ac:dyDescent="0.2">
      <c r="B86" s="110" t="s">
        <v>315</v>
      </c>
      <c r="C86" s="67" t="s">
        <v>408</v>
      </c>
      <c r="D86" s="69" t="s">
        <v>395</v>
      </c>
      <c r="E86" s="69" t="s">
        <v>395</v>
      </c>
      <c r="F86" s="111"/>
      <c r="G86" s="111"/>
    </row>
    <row r="87" spans="2:7" s="35" customFormat="1" ht="12.75" customHeight="1" x14ac:dyDescent="0.2">
      <c r="B87" s="138" t="s">
        <v>332</v>
      </c>
      <c r="C87" s="139"/>
      <c r="D87" s="139"/>
      <c r="E87" s="139"/>
      <c r="F87" s="139"/>
      <c r="G87" s="140"/>
    </row>
    <row r="88" spans="2:7" s="35" customFormat="1" x14ac:dyDescent="0.2">
      <c r="B88" s="115">
        <v>1</v>
      </c>
      <c r="C88" s="73" t="s">
        <v>294</v>
      </c>
      <c r="D88" s="39"/>
      <c r="E88" s="39"/>
      <c r="F88" s="39"/>
      <c r="G88" s="39"/>
    </row>
    <row r="89" spans="2:7" s="35" customFormat="1" ht="25.5" x14ac:dyDescent="0.2">
      <c r="B89" s="110" t="s">
        <v>71</v>
      </c>
      <c r="C89" s="40" t="s">
        <v>292</v>
      </c>
      <c r="D89" s="69" t="s">
        <v>396</v>
      </c>
      <c r="E89" s="69" t="s">
        <v>399</v>
      </c>
      <c r="F89" s="111"/>
      <c r="G89" s="111"/>
    </row>
    <row r="90" spans="2:7" s="35" customFormat="1" x14ac:dyDescent="0.2">
      <c r="B90" s="110" t="s">
        <v>78</v>
      </c>
      <c r="C90" s="40" t="s">
        <v>293</v>
      </c>
      <c r="D90" s="69" t="s">
        <v>396</v>
      </c>
      <c r="E90" s="69" t="s">
        <v>399</v>
      </c>
      <c r="F90" s="111"/>
      <c r="G90" s="111"/>
    </row>
    <row r="91" spans="2:7" s="35" customFormat="1" x14ac:dyDescent="0.2">
      <c r="B91" s="110" t="s">
        <v>80</v>
      </c>
      <c r="C91" s="40" t="s">
        <v>295</v>
      </c>
      <c r="D91" s="69" t="s">
        <v>396</v>
      </c>
      <c r="E91" s="69" t="s">
        <v>399</v>
      </c>
      <c r="F91" s="111"/>
      <c r="G91" s="111"/>
    </row>
    <row r="92" spans="2:7" s="35" customFormat="1" x14ac:dyDescent="0.2">
      <c r="B92" s="115" t="s">
        <v>82</v>
      </c>
      <c r="C92" s="43" t="s">
        <v>296</v>
      </c>
      <c r="D92" s="39"/>
      <c r="E92" s="39"/>
      <c r="F92" s="111"/>
      <c r="G92" s="39"/>
    </row>
    <row r="93" spans="2:7" s="35" customFormat="1" x14ac:dyDescent="0.2">
      <c r="B93" s="110" t="s">
        <v>105</v>
      </c>
      <c r="C93" s="40" t="s">
        <v>297</v>
      </c>
      <c r="D93" s="69" t="s">
        <v>399</v>
      </c>
      <c r="E93" s="69" t="s">
        <v>400</v>
      </c>
      <c r="F93" s="111"/>
      <c r="G93" s="111"/>
    </row>
    <row r="94" spans="2:7" s="35" customFormat="1" ht="25.5" x14ac:dyDescent="0.2">
      <c r="B94" s="115" t="s">
        <v>84</v>
      </c>
      <c r="C94" s="68" t="s">
        <v>299</v>
      </c>
      <c r="D94" s="111"/>
      <c r="E94" s="111"/>
      <c r="F94" s="111"/>
      <c r="G94" s="111"/>
    </row>
    <row r="95" spans="2:7" s="35" customFormat="1" ht="25.5" x14ac:dyDescent="0.2">
      <c r="B95" s="110" t="s">
        <v>308</v>
      </c>
      <c r="C95" s="67" t="s">
        <v>300</v>
      </c>
      <c r="D95" s="69" t="s">
        <v>401</v>
      </c>
      <c r="E95" s="69" t="s">
        <v>401</v>
      </c>
      <c r="F95" s="111"/>
      <c r="G95" s="111"/>
    </row>
    <row r="96" spans="2:7" s="35" customFormat="1" x14ac:dyDescent="0.2">
      <c r="B96" s="110" t="s">
        <v>309</v>
      </c>
      <c r="C96" s="67" t="s">
        <v>301</v>
      </c>
      <c r="D96" s="69" t="s">
        <v>398</v>
      </c>
      <c r="E96" s="69" t="s">
        <v>401</v>
      </c>
      <c r="F96" s="111"/>
      <c r="G96" s="111"/>
    </row>
    <row r="97" spans="2:7" s="35" customFormat="1" x14ac:dyDescent="0.2">
      <c r="B97" s="110" t="s">
        <v>310</v>
      </c>
      <c r="C97" s="67" t="s">
        <v>302</v>
      </c>
      <c r="D97" s="69" t="s">
        <v>401</v>
      </c>
      <c r="E97" s="69" t="s">
        <v>402</v>
      </c>
      <c r="F97" s="111"/>
      <c r="G97" s="111"/>
    </row>
    <row r="98" spans="2:7" s="35" customFormat="1" x14ac:dyDescent="0.2">
      <c r="B98" s="110" t="s">
        <v>311</v>
      </c>
      <c r="C98" s="67" t="s">
        <v>303</v>
      </c>
      <c r="D98" s="69" t="s">
        <v>402</v>
      </c>
      <c r="E98" s="69" t="s">
        <v>403</v>
      </c>
      <c r="F98" s="111"/>
      <c r="G98" s="111"/>
    </row>
    <row r="99" spans="2:7" s="35" customFormat="1" x14ac:dyDescent="0.2">
      <c r="B99" s="110" t="s">
        <v>312</v>
      </c>
      <c r="C99" s="67" t="s">
        <v>304</v>
      </c>
      <c r="D99" s="69" t="s">
        <v>402</v>
      </c>
      <c r="E99" s="69" t="s">
        <v>403</v>
      </c>
      <c r="F99" s="111"/>
      <c r="G99" s="111"/>
    </row>
    <row r="100" spans="2:7" s="35" customFormat="1" x14ac:dyDescent="0.2">
      <c r="B100" s="115" t="s">
        <v>86</v>
      </c>
      <c r="C100" s="68" t="s">
        <v>305</v>
      </c>
      <c r="D100" s="111"/>
      <c r="E100" s="111"/>
      <c r="F100" s="111"/>
      <c r="G100" s="111"/>
    </row>
    <row r="101" spans="2:7" s="35" customFormat="1" x14ac:dyDescent="0.2">
      <c r="B101" s="110" t="s">
        <v>313</v>
      </c>
      <c r="C101" s="67" t="s">
        <v>306</v>
      </c>
      <c r="D101" s="69" t="s">
        <v>403</v>
      </c>
      <c r="E101" s="69" t="s">
        <v>403</v>
      </c>
      <c r="F101" s="111"/>
      <c r="G101" s="111"/>
    </row>
    <row r="102" spans="2:7" s="35" customFormat="1" ht="25.5" x14ac:dyDescent="0.2">
      <c r="B102" s="110" t="s">
        <v>314</v>
      </c>
      <c r="C102" s="67" t="s">
        <v>307</v>
      </c>
      <c r="D102" s="69" t="s">
        <v>403</v>
      </c>
      <c r="E102" s="69" t="s">
        <v>403</v>
      </c>
      <c r="F102" s="111"/>
      <c r="G102" s="111"/>
    </row>
    <row r="103" spans="2:7" s="35" customFormat="1" ht="25.5" x14ac:dyDescent="0.2">
      <c r="B103" s="110" t="s">
        <v>315</v>
      </c>
      <c r="C103" s="67" t="s">
        <v>408</v>
      </c>
      <c r="D103" s="69" t="s">
        <v>403</v>
      </c>
      <c r="E103" s="69" t="s">
        <v>403</v>
      </c>
      <c r="F103" s="111"/>
      <c r="G103" s="111"/>
    </row>
    <row r="104" spans="2:7" s="35" customFormat="1" ht="12.75" customHeight="1" x14ac:dyDescent="0.2">
      <c r="B104" s="138" t="s">
        <v>333</v>
      </c>
      <c r="C104" s="139"/>
      <c r="D104" s="139"/>
      <c r="E104" s="139"/>
      <c r="F104" s="139"/>
      <c r="G104" s="140"/>
    </row>
    <row r="105" spans="2:7" s="35" customFormat="1" x14ac:dyDescent="0.2">
      <c r="B105" s="115">
        <v>1</v>
      </c>
      <c r="C105" s="73" t="s">
        <v>294</v>
      </c>
      <c r="D105" s="39"/>
      <c r="E105" s="39"/>
      <c r="F105" s="39"/>
      <c r="G105" s="39"/>
    </row>
    <row r="106" spans="2:7" s="35" customFormat="1" ht="25.5" x14ac:dyDescent="0.2">
      <c r="B106" s="110" t="s">
        <v>71</v>
      </c>
      <c r="C106" s="40" t="s">
        <v>292</v>
      </c>
      <c r="D106" s="69" t="s">
        <v>396</v>
      </c>
      <c r="E106" s="69" t="s">
        <v>396</v>
      </c>
      <c r="F106" s="111"/>
      <c r="G106" s="111"/>
    </row>
    <row r="107" spans="2:7" s="35" customFormat="1" x14ac:dyDescent="0.2">
      <c r="B107" s="110" t="s">
        <v>78</v>
      </c>
      <c r="C107" s="40" t="s">
        <v>293</v>
      </c>
      <c r="D107" s="69" t="s">
        <v>396</v>
      </c>
      <c r="E107" s="69" t="s">
        <v>397</v>
      </c>
      <c r="F107" s="111"/>
      <c r="G107" s="111"/>
    </row>
    <row r="108" spans="2:7" s="35" customFormat="1" x14ac:dyDescent="0.2">
      <c r="B108" s="110" t="s">
        <v>80</v>
      </c>
      <c r="C108" s="40" t="s">
        <v>295</v>
      </c>
      <c r="D108" s="69" t="s">
        <v>397</v>
      </c>
      <c r="E108" s="69" t="s">
        <v>397</v>
      </c>
      <c r="F108" s="111"/>
      <c r="G108" s="111"/>
    </row>
    <row r="109" spans="2:7" s="35" customFormat="1" x14ac:dyDescent="0.2">
      <c r="B109" s="115" t="s">
        <v>82</v>
      </c>
      <c r="C109" s="43" t="s">
        <v>296</v>
      </c>
      <c r="D109" s="39"/>
      <c r="E109" s="39"/>
      <c r="F109" s="111"/>
      <c r="G109" s="39"/>
    </row>
    <row r="110" spans="2:7" s="35" customFormat="1" x14ac:dyDescent="0.2">
      <c r="B110" s="110" t="s">
        <v>105</v>
      </c>
      <c r="C110" s="40" t="s">
        <v>297</v>
      </c>
      <c r="D110" s="69" t="s">
        <v>397</v>
      </c>
      <c r="E110" s="69" t="s">
        <v>398</v>
      </c>
      <c r="F110" s="111"/>
      <c r="G110" s="111"/>
    </row>
    <row r="111" spans="2:7" s="35" customFormat="1" ht="25.5" x14ac:dyDescent="0.2">
      <c r="B111" s="115" t="s">
        <v>84</v>
      </c>
      <c r="C111" s="68" t="s">
        <v>299</v>
      </c>
      <c r="D111" s="111"/>
      <c r="E111" s="111"/>
      <c r="F111" s="111"/>
      <c r="G111" s="111"/>
    </row>
    <row r="112" spans="2:7" s="35" customFormat="1" ht="25.5" x14ac:dyDescent="0.2">
      <c r="B112" s="110" t="s">
        <v>308</v>
      </c>
      <c r="C112" s="67" t="s">
        <v>300</v>
      </c>
      <c r="D112" s="69" t="s">
        <v>398</v>
      </c>
      <c r="E112" s="69" t="s">
        <v>398</v>
      </c>
      <c r="F112" s="111"/>
      <c r="G112" s="111"/>
    </row>
    <row r="113" spans="2:7" s="35" customFormat="1" x14ac:dyDescent="0.2">
      <c r="B113" s="110" t="s">
        <v>309</v>
      </c>
      <c r="C113" s="67" t="s">
        <v>301</v>
      </c>
      <c r="D113" s="69" t="s">
        <v>398</v>
      </c>
      <c r="E113" s="69" t="s">
        <v>399</v>
      </c>
      <c r="F113" s="111"/>
      <c r="G113" s="111"/>
    </row>
    <row r="114" spans="2:7" s="35" customFormat="1" x14ac:dyDescent="0.2">
      <c r="B114" s="110" t="s">
        <v>310</v>
      </c>
      <c r="C114" s="67" t="s">
        <v>302</v>
      </c>
      <c r="D114" s="69" t="s">
        <v>400</v>
      </c>
      <c r="E114" s="69" t="s">
        <v>403</v>
      </c>
      <c r="F114" s="111"/>
      <c r="G114" s="111"/>
    </row>
    <row r="115" spans="2:7" s="35" customFormat="1" x14ac:dyDescent="0.2">
      <c r="B115" s="110" t="s">
        <v>311</v>
      </c>
      <c r="C115" s="67" t="s">
        <v>303</v>
      </c>
      <c r="D115" s="69" t="s">
        <v>402</v>
      </c>
      <c r="E115" s="69" t="s">
        <v>403</v>
      </c>
      <c r="F115" s="111"/>
      <c r="G115" s="111"/>
    </row>
    <row r="116" spans="2:7" s="35" customFormat="1" x14ac:dyDescent="0.2">
      <c r="B116" s="110" t="s">
        <v>312</v>
      </c>
      <c r="C116" s="67" t="s">
        <v>304</v>
      </c>
      <c r="D116" s="69" t="s">
        <v>402</v>
      </c>
      <c r="E116" s="69" t="s">
        <v>403</v>
      </c>
      <c r="F116" s="111"/>
      <c r="G116" s="111"/>
    </row>
    <row r="117" spans="2:7" s="35" customFormat="1" x14ac:dyDescent="0.2">
      <c r="B117" s="115" t="s">
        <v>86</v>
      </c>
      <c r="C117" s="68" t="s">
        <v>305</v>
      </c>
      <c r="D117" s="111"/>
      <c r="E117" s="111"/>
      <c r="F117" s="111"/>
      <c r="G117" s="111"/>
    </row>
    <row r="118" spans="2:7" s="35" customFormat="1" x14ac:dyDescent="0.2">
      <c r="B118" s="110" t="s">
        <v>313</v>
      </c>
      <c r="C118" s="67" t="s">
        <v>306</v>
      </c>
      <c r="D118" s="69" t="s">
        <v>403</v>
      </c>
      <c r="E118" s="69" t="s">
        <v>403</v>
      </c>
      <c r="F118" s="111"/>
      <c r="G118" s="111"/>
    </row>
    <row r="119" spans="2:7" s="35" customFormat="1" ht="25.5" x14ac:dyDescent="0.2">
      <c r="B119" s="110" t="s">
        <v>314</v>
      </c>
      <c r="C119" s="67" t="s">
        <v>307</v>
      </c>
      <c r="D119" s="69" t="s">
        <v>403</v>
      </c>
      <c r="E119" s="69" t="s">
        <v>403</v>
      </c>
      <c r="F119" s="111"/>
      <c r="G119" s="111"/>
    </row>
    <row r="120" spans="2:7" s="35" customFormat="1" ht="25.5" x14ac:dyDescent="0.2">
      <c r="B120" s="110" t="s">
        <v>315</v>
      </c>
      <c r="C120" s="67" t="s">
        <v>408</v>
      </c>
      <c r="D120" s="69" t="s">
        <v>403</v>
      </c>
      <c r="E120" s="69" t="s">
        <v>403</v>
      </c>
      <c r="F120" s="111"/>
      <c r="G120" s="111"/>
    </row>
    <row r="121" spans="2:7" s="35" customFormat="1" ht="12.75" customHeight="1" x14ac:dyDescent="0.2">
      <c r="B121" s="138" t="s">
        <v>458</v>
      </c>
      <c r="C121" s="139"/>
      <c r="D121" s="139"/>
      <c r="E121" s="139"/>
      <c r="F121" s="139"/>
      <c r="G121" s="140"/>
    </row>
    <row r="122" spans="2:7" s="35" customFormat="1" x14ac:dyDescent="0.2">
      <c r="B122" s="115">
        <v>1</v>
      </c>
      <c r="C122" s="73" t="s">
        <v>294</v>
      </c>
      <c r="D122" s="39"/>
      <c r="E122" s="39"/>
      <c r="F122" s="39"/>
      <c r="G122" s="39"/>
    </row>
    <row r="123" spans="2:7" s="35" customFormat="1" ht="25.5" x14ac:dyDescent="0.2">
      <c r="B123" s="110" t="s">
        <v>71</v>
      </c>
      <c r="C123" s="40" t="s">
        <v>292</v>
      </c>
      <c r="D123" s="69" t="s">
        <v>396</v>
      </c>
      <c r="E123" s="69" t="s">
        <v>396</v>
      </c>
      <c r="F123" s="111"/>
      <c r="G123" s="111"/>
    </row>
    <row r="124" spans="2:7" s="35" customFormat="1" x14ac:dyDescent="0.2">
      <c r="B124" s="110" t="s">
        <v>78</v>
      </c>
      <c r="C124" s="40" t="s">
        <v>293</v>
      </c>
      <c r="D124" s="69" t="s">
        <v>396</v>
      </c>
      <c r="E124" s="69" t="s">
        <v>397</v>
      </c>
      <c r="F124" s="111"/>
      <c r="G124" s="111"/>
    </row>
    <row r="125" spans="2:7" s="35" customFormat="1" x14ac:dyDescent="0.2">
      <c r="B125" s="110" t="s">
        <v>80</v>
      </c>
      <c r="C125" s="40" t="s">
        <v>295</v>
      </c>
      <c r="D125" s="69" t="s">
        <v>397</v>
      </c>
      <c r="E125" s="69" t="s">
        <v>397</v>
      </c>
      <c r="F125" s="111"/>
      <c r="G125" s="111"/>
    </row>
    <row r="126" spans="2:7" s="35" customFormat="1" x14ac:dyDescent="0.2">
      <c r="B126" s="115" t="s">
        <v>82</v>
      </c>
      <c r="C126" s="43" t="s">
        <v>296</v>
      </c>
      <c r="D126" s="39"/>
      <c r="E126" s="39"/>
      <c r="F126" s="111"/>
      <c r="G126" s="39"/>
    </row>
    <row r="127" spans="2:7" s="35" customFormat="1" x14ac:dyDescent="0.2">
      <c r="B127" s="110" t="s">
        <v>105</v>
      </c>
      <c r="C127" s="40" t="s">
        <v>297</v>
      </c>
      <c r="D127" s="69" t="s">
        <v>397</v>
      </c>
      <c r="E127" s="69" t="s">
        <v>398</v>
      </c>
      <c r="F127" s="111"/>
      <c r="G127" s="111"/>
    </row>
    <row r="128" spans="2:7" s="35" customFormat="1" ht="25.5" x14ac:dyDescent="0.2">
      <c r="B128" s="115" t="s">
        <v>84</v>
      </c>
      <c r="C128" s="68" t="s">
        <v>299</v>
      </c>
      <c r="D128" s="111"/>
      <c r="E128" s="111"/>
      <c r="F128" s="111"/>
      <c r="G128" s="111"/>
    </row>
    <row r="129" spans="2:7" s="35" customFormat="1" ht="25.5" x14ac:dyDescent="0.2">
      <c r="B129" s="110" t="s">
        <v>308</v>
      </c>
      <c r="C129" s="67" t="s">
        <v>300</v>
      </c>
      <c r="D129" s="69" t="s">
        <v>398</v>
      </c>
      <c r="E129" s="69" t="s">
        <v>398</v>
      </c>
      <c r="F129" s="111"/>
      <c r="G129" s="111"/>
    </row>
    <row r="130" spans="2:7" s="35" customFormat="1" x14ac:dyDescent="0.2">
      <c r="B130" s="110" t="s">
        <v>309</v>
      </c>
      <c r="C130" s="67" t="s">
        <v>301</v>
      </c>
      <c r="D130" s="69" t="s">
        <v>398</v>
      </c>
      <c r="E130" s="69" t="s">
        <v>398</v>
      </c>
      <c r="F130" s="111"/>
      <c r="G130" s="111"/>
    </row>
    <row r="131" spans="2:7" s="35" customFormat="1" x14ac:dyDescent="0.2">
      <c r="B131" s="110" t="s">
        <v>310</v>
      </c>
      <c r="C131" s="67" t="s">
        <v>302</v>
      </c>
      <c r="D131" s="69" t="s">
        <v>398</v>
      </c>
      <c r="E131" s="69" t="s">
        <v>399</v>
      </c>
      <c r="F131" s="111"/>
      <c r="G131" s="111"/>
    </row>
    <row r="132" spans="2:7" s="35" customFormat="1" x14ac:dyDescent="0.2">
      <c r="B132" s="110" t="s">
        <v>311</v>
      </c>
      <c r="C132" s="67" t="s">
        <v>303</v>
      </c>
      <c r="D132" s="69" t="s">
        <v>399</v>
      </c>
      <c r="E132" s="69" t="s">
        <v>399</v>
      </c>
      <c r="F132" s="111"/>
      <c r="G132" s="111"/>
    </row>
    <row r="133" spans="2:7" s="35" customFormat="1" x14ac:dyDescent="0.2">
      <c r="B133" s="110" t="s">
        <v>312</v>
      </c>
      <c r="C133" s="67" t="s">
        <v>304</v>
      </c>
      <c r="D133" s="69" t="s">
        <v>399</v>
      </c>
      <c r="E133" s="69" t="s">
        <v>399</v>
      </c>
      <c r="F133" s="111"/>
      <c r="G133" s="111"/>
    </row>
    <row r="134" spans="2:7" s="35" customFormat="1" x14ac:dyDescent="0.2">
      <c r="B134" s="115" t="s">
        <v>86</v>
      </c>
      <c r="C134" s="68" t="s">
        <v>305</v>
      </c>
      <c r="D134" s="111"/>
      <c r="E134" s="111"/>
      <c r="F134" s="111"/>
      <c r="G134" s="111"/>
    </row>
    <row r="135" spans="2:7" s="35" customFormat="1" x14ac:dyDescent="0.2">
      <c r="B135" s="110" t="s">
        <v>313</v>
      </c>
      <c r="C135" s="67" t="s">
        <v>306</v>
      </c>
      <c r="D135" s="69" t="s">
        <v>399</v>
      </c>
      <c r="E135" s="69" t="s">
        <v>399</v>
      </c>
      <c r="F135" s="111"/>
      <c r="G135" s="111"/>
    </row>
    <row r="136" spans="2:7" s="35" customFormat="1" ht="25.5" x14ac:dyDescent="0.2">
      <c r="B136" s="110" t="s">
        <v>314</v>
      </c>
      <c r="C136" s="67" t="s">
        <v>307</v>
      </c>
      <c r="D136" s="69" t="s">
        <v>399</v>
      </c>
      <c r="E136" s="69" t="s">
        <v>399</v>
      </c>
      <c r="F136" s="111"/>
      <c r="G136" s="111"/>
    </row>
    <row r="137" spans="2:7" s="35" customFormat="1" ht="25.5" x14ac:dyDescent="0.2">
      <c r="B137" s="110" t="s">
        <v>315</v>
      </c>
      <c r="C137" s="67" t="s">
        <v>408</v>
      </c>
      <c r="D137" s="69" t="s">
        <v>399</v>
      </c>
      <c r="E137" s="69" t="s">
        <v>399</v>
      </c>
      <c r="F137" s="111"/>
      <c r="G137" s="111"/>
    </row>
    <row r="138" spans="2:7" s="35" customFormat="1" ht="12.75" customHeight="1" x14ac:dyDescent="0.2">
      <c r="B138" s="138" t="s">
        <v>334</v>
      </c>
      <c r="C138" s="139"/>
      <c r="D138" s="139"/>
      <c r="E138" s="139"/>
      <c r="F138" s="139"/>
      <c r="G138" s="140"/>
    </row>
    <row r="139" spans="2:7" s="35" customFormat="1" x14ac:dyDescent="0.2">
      <c r="B139" s="115">
        <v>1</v>
      </c>
      <c r="C139" s="73" t="s">
        <v>294</v>
      </c>
      <c r="D139" s="39"/>
      <c r="E139" s="39"/>
      <c r="F139" s="39"/>
      <c r="G139" s="39"/>
    </row>
    <row r="140" spans="2:7" s="35" customFormat="1" ht="25.5" x14ac:dyDescent="0.2">
      <c r="B140" s="110" t="s">
        <v>71</v>
      </c>
      <c r="C140" s="40" t="s">
        <v>292</v>
      </c>
      <c r="D140" s="69" t="s">
        <v>402</v>
      </c>
      <c r="E140" s="69" t="s">
        <v>402</v>
      </c>
      <c r="F140" s="111"/>
      <c r="G140" s="111"/>
    </row>
    <row r="141" spans="2:7" s="35" customFormat="1" x14ac:dyDescent="0.2">
      <c r="B141" s="110" t="s">
        <v>78</v>
      </c>
      <c r="C141" s="40" t="s">
        <v>293</v>
      </c>
      <c r="D141" s="69" t="s">
        <v>402</v>
      </c>
      <c r="E141" s="69" t="s">
        <v>402</v>
      </c>
      <c r="F141" s="111"/>
      <c r="G141" s="111"/>
    </row>
    <row r="142" spans="2:7" s="35" customFormat="1" x14ac:dyDescent="0.2">
      <c r="B142" s="110" t="s">
        <v>80</v>
      </c>
      <c r="C142" s="40" t="s">
        <v>295</v>
      </c>
      <c r="D142" s="69" t="s">
        <v>402</v>
      </c>
      <c r="E142" s="69" t="s">
        <v>402</v>
      </c>
      <c r="F142" s="111"/>
      <c r="G142" s="111"/>
    </row>
    <row r="143" spans="2:7" s="35" customFormat="1" x14ac:dyDescent="0.2">
      <c r="B143" s="115" t="s">
        <v>82</v>
      </c>
      <c r="C143" s="43" t="s">
        <v>296</v>
      </c>
      <c r="D143" s="39"/>
      <c r="E143" s="39"/>
      <c r="F143" s="111"/>
      <c r="G143" s="39"/>
    </row>
    <row r="144" spans="2:7" s="35" customFormat="1" x14ac:dyDescent="0.2">
      <c r="B144" s="110" t="s">
        <v>105</v>
      </c>
      <c r="C144" s="40" t="s">
        <v>297</v>
      </c>
      <c r="D144" s="69" t="s">
        <v>402</v>
      </c>
      <c r="E144" s="69" t="s">
        <v>402</v>
      </c>
      <c r="F144" s="111"/>
      <c r="G144" s="111"/>
    </row>
    <row r="145" spans="2:7" s="35" customFormat="1" ht="25.5" x14ac:dyDescent="0.2">
      <c r="B145" s="115" t="s">
        <v>84</v>
      </c>
      <c r="C145" s="68" t="s">
        <v>299</v>
      </c>
      <c r="D145" s="111"/>
      <c r="E145" s="111"/>
      <c r="F145" s="111"/>
      <c r="G145" s="111"/>
    </row>
    <row r="146" spans="2:7" s="35" customFormat="1" ht="25.5" x14ac:dyDescent="0.2">
      <c r="B146" s="110" t="s">
        <v>308</v>
      </c>
      <c r="C146" s="67" t="s">
        <v>300</v>
      </c>
      <c r="D146" s="69" t="s">
        <v>402</v>
      </c>
      <c r="E146" s="69" t="s">
        <v>402</v>
      </c>
      <c r="F146" s="111"/>
      <c r="G146" s="111"/>
    </row>
    <row r="147" spans="2:7" s="35" customFormat="1" x14ac:dyDescent="0.2">
      <c r="B147" s="110" t="s">
        <v>309</v>
      </c>
      <c r="C147" s="67" t="s">
        <v>301</v>
      </c>
      <c r="D147" s="69" t="s">
        <v>402</v>
      </c>
      <c r="E147" s="69" t="s">
        <v>402</v>
      </c>
      <c r="F147" s="111"/>
      <c r="G147" s="111"/>
    </row>
    <row r="148" spans="2:7" s="35" customFormat="1" x14ac:dyDescent="0.2">
      <c r="B148" s="110" t="s">
        <v>310</v>
      </c>
      <c r="C148" s="67" t="s">
        <v>302</v>
      </c>
      <c r="D148" s="69" t="s">
        <v>402</v>
      </c>
      <c r="E148" s="69" t="s">
        <v>403</v>
      </c>
      <c r="F148" s="111"/>
      <c r="G148" s="111"/>
    </row>
    <row r="149" spans="2:7" s="35" customFormat="1" x14ac:dyDescent="0.2">
      <c r="B149" s="110" t="s">
        <v>311</v>
      </c>
      <c r="C149" s="67" t="s">
        <v>303</v>
      </c>
      <c r="D149" s="69" t="s">
        <v>403</v>
      </c>
      <c r="E149" s="69" t="s">
        <v>403</v>
      </c>
      <c r="F149" s="111"/>
      <c r="G149" s="111"/>
    </row>
    <row r="150" spans="2:7" s="35" customFormat="1" x14ac:dyDescent="0.2">
      <c r="B150" s="110" t="s">
        <v>312</v>
      </c>
      <c r="C150" s="67" t="s">
        <v>304</v>
      </c>
      <c r="D150" s="69" t="s">
        <v>403</v>
      </c>
      <c r="E150" s="69" t="s">
        <v>403</v>
      </c>
      <c r="F150" s="111"/>
      <c r="G150" s="111"/>
    </row>
    <row r="151" spans="2:7" s="35" customFormat="1" x14ac:dyDescent="0.2">
      <c r="B151" s="115" t="s">
        <v>86</v>
      </c>
      <c r="C151" s="68" t="s">
        <v>305</v>
      </c>
      <c r="D151" s="111"/>
      <c r="E151" s="111"/>
      <c r="F151" s="111"/>
      <c r="G151" s="111"/>
    </row>
    <row r="152" spans="2:7" s="35" customFormat="1" x14ac:dyDescent="0.2">
      <c r="B152" s="110" t="s">
        <v>313</v>
      </c>
      <c r="C152" s="67" t="s">
        <v>306</v>
      </c>
      <c r="D152" s="69" t="s">
        <v>403</v>
      </c>
      <c r="E152" s="69" t="s">
        <v>403</v>
      </c>
      <c r="F152" s="111"/>
      <c r="G152" s="111"/>
    </row>
    <row r="153" spans="2:7" s="35" customFormat="1" ht="25.5" x14ac:dyDescent="0.2">
      <c r="B153" s="110" t="s">
        <v>314</v>
      </c>
      <c r="C153" s="67" t="s">
        <v>307</v>
      </c>
      <c r="D153" s="69" t="s">
        <v>403</v>
      </c>
      <c r="E153" s="69" t="s">
        <v>403</v>
      </c>
      <c r="F153" s="111"/>
      <c r="G153" s="111"/>
    </row>
    <row r="154" spans="2:7" s="35" customFormat="1" ht="25.5" x14ac:dyDescent="0.2">
      <c r="B154" s="110" t="s">
        <v>315</v>
      </c>
      <c r="C154" s="67" t="s">
        <v>408</v>
      </c>
      <c r="D154" s="69" t="s">
        <v>403</v>
      </c>
      <c r="E154" s="69" t="s">
        <v>403</v>
      </c>
      <c r="F154" s="111"/>
      <c r="G154" s="111"/>
    </row>
    <row r="155" spans="2:7" s="35" customFormat="1" ht="12.75" customHeight="1" x14ac:dyDescent="0.2">
      <c r="B155" s="138" t="s">
        <v>459</v>
      </c>
      <c r="C155" s="139"/>
      <c r="D155" s="139"/>
      <c r="E155" s="139"/>
      <c r="F155" s="139"/>
      <c r="G155" s="140"/>
    </row>
    <row r="156" spans="2:7" s="35" customFormat="1" x14ac:dyDescent="0.2">
      <c r="B156" s="115">
        <v>1</v>
      </c>
      <c r="C156" s="73" t="s">
        <v>294</v>
      </c>
      <c r="D156" s="39"/>
      <c r="E156" s="39"/>
      <c r="F156" s="39"/>
      <c r="G156" s="39"/>
    </row>
    <row r="157" spans="2:7" s="35" customFormat="1" ht="25.5" x14ac:dyDescent="0.2">
      <c r="B157" s="110" t="s">
        <v>71</v>
      </c>
      <c r="C157" s="40" t="s">
        <v>292</v>
      </c>
      <c r="D157" s="69" t="s">
        <v>388</v>
      </c>
      <c r="E157" s="69" t="s">
        <v>388</v>
      </c>
      <c r="F157" s="111"/>
      <c r="G157" s="111"/>
    </row>
    <row r="158" spans="2:7" s="35" customFormat="1" x14ac:dyDescent="0.2">
      <c r="B158" s="110" t="s">
        <v>78</v>
      </c>
      <c r="C158" s="40" t="s">
        <v>293</v>
      </c>
      <c r="D158" s="69" t="s">
        <v>388</v>
      </c>
      <c r="E158" s="69" t="s">
        <v>389</v>
      </c>
      <c r="F158" s="111"/>
      <c r="G158" s="111"/>
    </row>
    <row r="159" spans="2:7" s="35" customFormat="1" x14ac:dyDescent="0.2">
      <c r="B159" s="110" t="s">
        <v>80</v>
      </c>
      <c r="C159" s="40" t="s">
        <v>295</v>
      </c>
      <c r="D159" s="69" t="s">
        <v>389</v>
      </c>
      <c r="E159" s="69" t="s">
        <v>389</v>
      </c>
      <c r="F159" s="111"/>
      <c r="G159" s="111"/>
    </row>
    <row r="160" spans="2:7" s="35" customFormat="1" x14ac:dyDescent="0.2">
      <c r="B160" s="115" t="s">
        <v>82</v>
      </c>
      <c r="C160" s="43" t="s">
        <v>296</v>
      </c>
      <c r="D160" s="39"/>
      <c r="E160" s="39"/>
      <c r="F160" s="111"/>
      <c r="G160" s="39"/>
    </row>
    <row r="161" spans="2:7" s="35" customFormat="1" x14ac:dyDescent="0.2">
      <c r="B161" s="110" t="s">
        <v>105</v>
      </c>
      <c r="C161" s="40" t="s">
        <v>297</v>
      </c>
      <c r="D161" s="69" t="s">
        <v>389</v>
      </c>
      <c r="E161" s="69" t="s">
        <v>390</v>
      </c>
      <c r="F161" s="111"/>
      <c r="G161" s="111"/>
    </row>
    <row r="162" spans="2:7" s="35" customFormat="1" ht="25.5" x14ac:dyDescent="0.2">
      <c r="B162" s="115" t="s">
        <v>84</v>
      </c>
      <c r="C162" s="68" t="s">
        <v>299</v>
      </c>
      <c r="D162" s="111"/>
      <c r="E162" s="111"/>
      <c r="F162" s="111"/>
      <c r="G162" s="111"/>
    </row>
    <row r="163" spans="2:7" s="35" customFormat="1" ht="25.5" x14ac:dyDescent="0.2">
      <c r="B163" s="110" t="s">
        <v>308</v>
      </c>
      <c r="C163" s="67" t="s">
        <v>300</v>
      </c>
      <c r="D163" s="69" t="s">
        <v>390</v>
      </c>
      <c r="E163" s="69" t="s">
        <v>391</v>
      </c>
      <c r="F163" s="111"/>
      <c r="G163" s="111"/>
    </row>
    <row r="164" spans="2:7" s="35" customFormat="1" x14ac:dyDescent="0.2">
      <c r="B164" s="110" t="s">
        <v>309</v>
      </c>
      <c r="C164" s="67" t="s">
        <v>301</v>
      </c>
      <c r="D164" s="69" t="s">
        <v>391</v>
      </c>
      <c r="E164" s="69" t="s">
        <v>396</v>
      </c>
      <c r="F164" s="111"/>
      <c r="G164" s="111"/>
    </row>
    <row r="165" spans="2:7" s="35" customFormat="1" x14ac:dyDescent="0.2">
      <c r="B165" s="110" t="s">
        <v>310</v>
      </c>
      <c r="C165" s="67" t="s">
        <v>302</v>
      </c>
      <c r="D165" s="69" t="s">
        <v>396</v>
      </c>
      <c r="E165" s="69" t="s">
        <v>397</v>
      </c>
      <c r="F165" s="111"/>
      <c r="G165" s="111"/>
    </row>
    <row r="166" spans="2:7" s="35" customFormat="1" x14ac:dyDescent="0.2">
      <c r="B166" s="110" t="s">
        <v>311</v>
      </c>
      <c r="C166" s="67" t="s">
        <v>303</v>
      </c>
      <c r="D166" s="69" t="s">
        <v>397</v>
      </c>
      <c r="E166" s="69" t="s">
        <v>398</v>
      </c>
      <c r="F166" s="111"/>
      <c r="G166" s="111"/>
    </row>
    <row r="167" spans="2:7" s="35" customFormat="1" x14ac:dyDescent="0.2">
      <c r="B167" s="110" t="s">
        <v>312</v>
      </c>
      <c r="C167" s="67" t="s">
        <v>304</v>
      </c>
      <c r="D167" s="69" t="s">
        <v>398</v>
      </c>
      <c r="E167" s="69" t="s">
        <v>398</v>
      </c>
      <c r="F167" s="111"/>
      <c r="G167" s="111"/>
    </row>
    <row r="168" spans="2:7" s="35" customFormat="1" x14ac:dyDescent="0.2">
      <c r="B168" s="115" t="s">
        <v>86</v>
      </c>
      <c r="C168" s="68" t="s">
        <v>305</v>
      </c>
      <c r="D168" s="111"/>
      <c r="E168" s="111"/>
      <c r="F168" s="111"/>
      <c r="G168" s="111"/>
    </row>
    <row r="169" spans="2:7" s="35" customFormat="1" x14ac:dyDescent="0.2">
      <c r="B169" s="110" t="s">
        <v>313</v>
      </c>
      <c r="C169" s="67" t="s">
        <v>306</v>
      </c>
      <c r="D169" s="69" t="s">
        <v>398</v>
      </c>
      <c r="E169" s="69" t="s">
        <v>399</v>
      </c>
      <c r="F169" s="111"/>
      <c r="G169" s="111"/>
    </row>
    <row r="170" spans="2:7" s="35" customFormat="1" ht="25.5" x14ac:dyDescent="0.2">
      <c r="B170" s="110" t="s">
        <v>314</v>
      </c>
      <c r="C170" s="67" t="s">
        <v>307</v>
      </c>
      <c r="D170" s="69" t="s">
        <v>399</v>
      </c>
      <c r="E170" s="69" t="s">
        <v>399</v>
      </c>
      <c r="F170" s="111"/>
      <c r="G170" s="111"/>
    </row>
    <row r="171" spans="2:7" s="35" customFormat="1" ht="25.5" x14ac:dyDescent="0.2">
      <c r="B171" s="110" t="s">
        <v>315</v>
      </c>
      <c r="C171" s="67" t="s">
        <v>408</v>
      </c>
      <c r="D171" s="69" t="s">
        <v>399</v>
      </c>
      <c r="E171" s="69" t="s">
        <v>399</v>
      </c>
      <c r="F171" s="111"/>
      <c r="G171" s="111"/>
    </row>
    <row r="172" spans="2:7" s="35" customFormat="1" x14ac:dyDescent="0.2">
      <c r="B172" s="138" t="s">
        <v>460</v>
      </c>
      <c r="C172" s="139"/>
      <c r="D172" s="139"/>
      <c r="E172" s="139"/>
      <c r="F172" s="139"/>
      <c r="G172" s="140"/>
    </row>
    <row r="173" spans="2:7" s="35" customFormat="1" x14ac:dyDescent="0.2">
      <c r="B173" s="115">
        <v>1</v>
      </c>
      <c r="C173" s="73" t="s">
        <v>294</v>
      </c>
      <c r="D173" s="39"/>
      <c r="E173" s="39"/>
      <c r="F173" s="39"/>
      <c r="G173" s="39"/>
    </row>
    <row r="174" spans="2:7" s="35" customFormat="1" ht="25.5" x14ac:dyDescent="0.2">
      <c r="B174" s="110" t="s">
        <v>71</v>
      </c>
      <c r="C174" s="40" t="s">
        <v>292</v>
      </c>
      <c r="D174" s="69" t="s">
        <v>396</v>
      </c>
      <c r="E174" s="69" t="s">
        <v>396</v>
      </c>
      <c r="F174" s="111"/>
      <c r="G174" s="111"/>
    </row>
    <row r="175" spans="2:7" s="35" customFormat="1" x14ac:dyDescent="0.2">
      <c r="B175" s="110" t="s">
        <v>78</v>
      </c>
      <c r="C175" s="40" t="s">
        <v>293</v>
      </c>
      <c r="D175" s="69" t="s">
        <v>397</v>
      </c>
      <c r="E175" s="69" t="s">
        <v>398</v>
      </c>
      <c r="F175" s="111"/>
      <c r="G175" s="111"/>
    </row>
    <row r="176" spans="2:7" s="35" customFormat="1" x14ac:dyDescent="0.2">
      <c r="B176" s="110" t="s">
        <v>80</v>
      </c>
      <c r="C176" s="40" t="s">
        <v>295</v>
      </c>
      <c r="D176" s="69" t="s">
        <v>398</v>
      </c>
      <c r="E176" s="69" t="s">
        <v>399</v>
      </c>
      <c r="F176" s="111"/>
      <c r="G176" s="111"/>
    </row>
    <row r="177" spans="2:7" s="35" customFormat="1" x14ac:dyDescent="0.2">
      <c r="B177" s="115" t="s">
        <v>82</v>
      </c>
      <c r="C177" s="43" t="s">
        <v>296</v>
      </c>
      <c r="D177" s="39"/>
      <c r="E177" s="39"/>
      <c r="F177" s="111"/>
      <c r="G177" s="39"/>
    </row>
    <row r="178" spans="2:7" s="35" customFormat="1" x14ac:dyDescent="0.2">
      <c r="B178" s="110" t="s">
        <v>105</v>
      </c>
      <c r="C178" s="40" t="s">
        <v>297</v>
      </c>
      <c r="D178" s="69" t="s">
        <v>401</v>
      </c>
      <c r="E178" s="69" t="s">
        <v>402</v>
      </c>
      <c r="F178" s="111"/>
      <c r="G178" s="111"/>
    </row>
    <row r="179" spans="2:7" s="35" customFormat="1" ht="25.5" x14ac:dyDescent="0.2">
      <c r="B179" s="115" t="s">
        <v>84</v>
      </c>
      <c r="C179" s="68" t="s">
        <v>299</v>
      </c>
      <c r="D179" s="111"/>
      <c r="E179" s="111"/>
      <c r="F179" s="111"/>
      <c r="G179" s="111"/>
    </row>
    <row r="180" spans="2:7" s="35" customFormat="1" ht="25.5" x14ac:dyDescent="0.2">
      <c r="B180" s="110" t="s">
        <v>308</v>
      </c>
      <c r="C180" s="67" t="s">
        <v>300</v>
      </c>
      <c r="D180" s="69" t="s">
        <v>401</v>
      </c>
      <c r="E180" s="69" t="s">
        <v>401</v>
      </c>
      <c r="F180" s="111"/>
      <c r="G180" s="111"/>
    </row>
    <row r="181" spans="2:7" s="35" customFormat="1" x14ac:dyDescent="0.2">
      <c r="B181" s="110" t="s">
        <v>309</v>
      </c>
      <c r="C181" s="67" t="s">
        <v>301</v>
      </c>
      <c r="D181" s="69" t="s">
        <v>401</v>
      </c>
      <c r="E181" s="69" t="s">
        <v>401</v>
      </c>
      <c r="F181" s="111"/>
      <c r="G181" s="111"/>
    </row>
    <row r="182" spans="2:7" s="35" customFormat="1" x14ac:dyDescent="0.2">
      <c r="B182" s="110" t="s">
        <v>310</v>
      </c>
      <c r="C182" s="67" t="s">
        <v>496</v>
      </c>
      <c r="D182" s="69" t="s">
        <v>401</v>
      </c>
      <c r="E182" s="69" t="s">
        <v>401</v>
      </c>
      <c r="F182" s="111"/>
      <c r="G182" s="111"/>
    </row>
    <row r="183" spans="2:7" s="35" customFormat="1" x14ac:dyDescent="0.2">
      <c r="B183" s="110" t="s">
        <v>311</v>
      </c>
      <c r="C183" s="67" t="s">
        <v>302</v>
      </c>
      <c r="D183" s="69" t="s">
        <v>401</v>
      </c>
      <c r="E183" s="69" t="s">
        <v>402</v>
      </c>
      <c r="F183" s="111"/>
      <c r="G183" s="111"/>
    </row>
    <row r="184" spans="2:7" s="35" customFormat="1" x14ac:dyDescent="0.2">
      <c r="B184" s="110" t="s">
        <v>312</v>
      </c>
      <c r="C184" s="67" t="s">
        <v>303</v>
      </c>
      <c r="D184" s="69" t="s">
        <v>402</v>
      </c>
      <c r="E184" s="69" t="s">
        <v>402</v>
      </c>
      <c r="F184" s="111"/>
      <c r="G184" s="111"/>
    </row>
    <row r="185" spans="2:7" s="35" customFormat="1" x14ac:dyDescent="0.2">
      <c r="B185" s="110" t="s">
        <v>497</v>
      </c>
      <c r="C185" s="67" t="s">
        <v>304</v>
      </c>
      <c r="D185" s="69" t="s">
        <v>402</v>
      </c>
      <c r="E185" s="69" t="s">
        <v>402</v>
      </c>
      <c r="F185" s="111"/>
      <c r="G185" s="111"/>
    </row>
    <row r="186" spans="2:7" s="35" customFormat="1" x14ac:dyDescent="0.2">
      <c r="B186" s="115" t="s">
        <v>86</v>
      </c>
      <c r="C186" s="68" t="s">
        <v>305</v>
      </c>
      <c r="D186" s="111"/>
      <c r="E186" s="111"/>
      <c r="F186" s="111"/>
      <c r="G186" s="111"/>
    </row>
    <row r="187" spans="2:7" s="35" customFormat="1" x14ac:dyDescent="0.2">
      <c r="B187" s="110" t="s">
        <v>313</v>
      </c>
      <c r="C187" s="67" t="s">
        <v>306</v>
      </c>
      <c r="D187" s="69" t="s">
        <v>402</v>
      </c>
      <c r="E187" s="69" t="s">
        <v>403</v>
      </c>
      <c r="F187" s="111"/>
      <c r="G187" s="111"/>
    </row>
    <row r="188" spans="2:7" s="35" customFormat="1" ht="25.5" x14ac:dyDescent="0.2">
      <c r="B188" s="110" t="s">
        <v>314</v>
      </c>
      <c r="C188" s="67" t="s">
        <v>307</v>
      </c>
      <c r="D188" s="69" t="s">
        <v>403</v>
      </c>
      <c r="E188" s="69" t="s">
        <v>403</v>
      </c>
      <c r="F188" s="111"/>
      <c r="G188" s="111"/>
    </row>
    <row r="189" spans="2:7" s="35" customFormat="1" ht="25.5" x14ac:dyDescent="0.2">
      <c r="B189" s="110" t="s">
        <v>315</v>
      </c>
      <c r="C189" s="67" t="s">
        <v>408</v>
      </c>
      <c r="D189" s="69" t="s">
        <v>403</v>
      </c>
      <c r="E189" s="69" t="s">
        <v>403</v>
      </c>
      <c r="F189" s="111"/>
      <c r="G189" s="111"/>
    </row>
    <row r="190" spans="2:7" s="35" customFormat="1" ht="12.75" customHeight="1" x14ac:dyDescent="0.2">
      <c r="B190" s="138" t="s">
        <v>415</v>
      </c>
      <c r="C190" s="139"/>
      <c r="D190" s="139"/>
      <c r="E190" s="139"/>
      <c r="F190" s="139"/>
      <c r="G190" s="140"/>
    </row>
    <row r="191" spans="2:7" s="35" customFormat="1" x14ac:dyDescent="0.2">
      <c r="B191" s="115">
        <v>1</v>
      </c>
      <c r="C191" s="73" t="s">
        <v>294</v>
      </c>
      <c r="D191" s="39"/>
      <c r="E191" s="39"/>
      <c r="F191" s="39"/>
      <c r="G191" s="39"/>
    </row>
    <row r="192" spans="2:7" s="35" customFormat="1" ht="25.5" x14ac:dyDescent="0.2">
      <c r="B192" s="110" t="s">
        <v>71</v>
      </c>
      <c r="C192" s="40" t="s">
        <v>292</v>
      </c>
      <c r="D192" s="69" t="s">
        <v>404</v>
      </c>
      <c r="E192" s="69" t="s">
        <v>405</v>
      </c>
      <c r="F192" s="111"/>
      <c r="G192" s="111"/>
    </row>
    <row r="193" spans="2:7" s="35" customFormat="1" x14ac:dyDescent="0.2">
      <c r="B193" s="110" t="s">
        <v>78</v>
      </c>
      <c r="C193" s="40" t="s">
        <v>293</v>
      </c>
      <c r="D193" s="69" t="s">
        <v>404</v>
      </c>
      <c r="E193" s="69" t="s">
        <v>404</v>
      </c>
      <c r="F193" s="111"/>
      <c r="G193" s="111"/>
    </row>
    <row r="194" spans="2:7" s="35" customFormat="1" x14ac:dyDescent="0.2">
      <c r="B194" s="110" t="s">
        <v>80</v>
      </c>
      <c r="C194" s="40" t="s">
        <v>295</v>
      </c>
      <c r="D194" s="69" t="s">
        <v>404</v>
      </c>
      <c r="E194" s="69" t="s">
        <v>405</v>
      </c>
      <c r="F194" s="111"/>
      <c r="G194" s="111"/>
    </row>
    <row r="195" spans="2:7" s="35" customFormat="1" x14ac:dyDescent="0.2">
      <c r="B195" s="115" t="s">
        <v>82</v>
      </c>
      <c r="C195" s="43" t="s">
        <v>296</v>
      </c>
      <c r="D195" s="39"/>
      <c r="E195" s="39"/>
      <c r="F195" s="111"/>
      <c r="G195" s="39"/>
    </row>
    <row r="196" spans="2:7" s="35" customFormat="1" x14ac:dyDescent="0.2">
      <c r="B196" s="110" t="s">
        <v>105</v>
      </c>
      <c r="C196" s="40" t="s">
        <v>297</v>
      </c>
      <c r="D196" s="69" t="s">
        <v>405</v>
      </c>
      <c r="E196" s="69" t="s">
        <v>405</v>
      </c>
      <c r="F196" s="111"/>
      <c r="G196" s="111"/>
    </row>
    <row r="197" spans="2:7" s="35" customFormat="1" ht="25.5" x14ac:dyDescent="0.2">
      <c r="B197" s="115" t="s">
        <v>84</v>
      </c>
      <c r="C197" s="68" t="s">
        <v>299</v>
      </c>
      <c r="D197" s="111"/>
      <c r="E197" s="111"/>
      <c r="F197" s="111"/>
      <c r="G197" s="111"/>
    </row>
    <row r="198" spans="2:7" s="35" customFormat="1" ht="25.5" x14ac:dyDescent="0.2">
      <c r="B198" s="110" t="s">
        <v>308</v>
      </c>
      <c r="C198" s="67" t="s">
        <v>498</v>
      </c>
      <c r="D198" s="69" t="s">
        <v>405</v>
      </c>
      <c r="E198" s="69" t="s">
        <v>405</v>
      </c>
      <c r="F198" s="111"/>
      <c r="G198" s="111"/>
    </row>
    <row r="199" spans="2:7" s="35" customFormat="1" x14ac:dyDescent="0.2">
      <c r="B199" s="110" t="s">
        <v>309</v>
      </c>
      <c r="C199" s="67" t="s">
        <v>301</v>
      </c>
      <c r="D199" s="69" t="s">
        <v>402</v>
      </c>
      <c r="E199" s="69" t="s">
        <v>405</v>
      </c>
      <c r="F199" s="111"/>
      <c r="G199" s="111"/>
    </row>
    <row r="200" spans="2:7" s="35" customFormat="1" x14ac:dyDescent="0.2">
      <c r="B200" s="110" t="s">
        <v>310</v>
      </c>
      <c r="C200" s="67" t="s">
        <v>302</v>
      </c>
      <c r="D200" s="69" t="s">
        <v>402</v>
      </c>
      <c r="E200" s="69" t="s">
        <v>406</v>
      </c>
      <c r="F200" s="111"/>
      <c r="G200" s="111"/>
    </row>
    <row r="201" spans="2:7" s="35" customFormat="1" x14ac:dyDescent="0.2">
      <c r="B201" s="110" t="s">
        <v>311</v>
      </c>
      <c r="C201" s="67" t="s">
        <v>303</v>
      </c>
      <c r="D201" s="69" t="s">
        <v>402</v>
      </c>
      <c r="E201" s="69" t="s">
        <v>407</v>
      </c>
      <c r="F201" s="111"/>
      <c r="G201" s="111"/>
    </row>
    <row r="202" spans="2:7" s="35" customFormat="1" x14ac:dyDescent="0.2">
      <c r="B202" s="110" t="s">
        <v>312</v>
      </c>
      <c r="C202" s="67" t="s">
        <v>304</v>
      </c>
      <c r="D202" s="69" t="s">
        <v>407</v>
      </c>
      <c r="E202" s="69" t="s">
        <v>407</v>
      </c>
      <c r="F202" s="111"/>
      <c r="G202" s="111"/>
    </row>
    <row r="203" spans="2:7" s="35" customFormat="1" x14ac:dyDescent="0.2">
      <c r="B203" s="115" t="s">
        <v>86</v>
      </c>
      <c r="C203" s="68" t="s">
        <v>305</v>
      </c>
      <c r="D203" s="111"/>
      <c r="E203" s="111"/>
      <c r="F203" s="111"/>
      <c r="G203" s="111"/>
    </row>
    <row r="204" spans="2:7" s="35" customFormat="1" x14ac:dyDescent="0.2">
      <c r="B204" s="110" t="s">
        <v>313</v>
      </c>
      <c r="C204" s="67" t="s">
        <v>306</v>
      </c>
      <c r="D204" s="69" t="s">
        <v>407</v>
      </c>
      <c r="E204" s="69" t="s">
        <v>407</v>
      </c>
      <c r="F204" s="111"/>
      <c r="G204" s="111"/>
    </row>
    <row r="205" spans="2:7" s="35" customFormat="1" ht="25.5" x14ac:dyDescent="0.2">
      <c r="B205" s="110" t="s">
        <v>314</v>
      </c>
      <c r="C205" s="67" t="s">
        <v>307</v>
      </c>
      <c r="D205" s="69" t="s">
        <v>407</v>
      </c>
      <c r="E205" s="69" t="s">
        <v>407</v>
      </c>
      <c r="F205" s="111"/>
      <c r="G205" s="111"/>
    </row>
    <row r="206" spans="2:7" s="35" customFormat="1" ht="25.5" x14ac:dyDescent="0.2">
      <c r="B206" s="110" t="s">
        <v>315</v>
      </c>
      <c r="C206" s="67" t="s">
        <v>408</v>
      </c>
      <c r="D206" s="69" t="s">
        <v>407</v>
      </c>
      <c r="E206" s="69" t="s">
        <v>407</v>
      </c>
      <c r="F206" s="111"/>
      <c r="G206" s="111"/>
    </row>
    <row r="207" spans="2:7" s="35" customFormat="1" ht="12.75" customHeight="1" x14ac:dyDescent="0.2">
      <c r="B207" s="138" t="s">
        <v>383</v>
      </c>
      <c r="C207" s="139"/>
      <c r="D207" s="139"/>
      <c r="E207" s="139"/>
      <c r="F207" s="139"/>
      <c r="G207" s="140"/>
    </row>
    <row r="208" spans="2:7" s="35" customFormat="1" x14ac:dyDescent="0.2">
      <c r="B208" s="115">
        <v>1</v>
      </c>
      <c r="C208" s="73" t="s">
        <v>294</v>
      </c>
      <c r="D208" s="39"/>
      <c r="E208" s="39"/>
      <c r="F208" s="39"/>
      <c r="G208" s="39"/>
    </row>
    <row r="209" spans="2:7" s="35" customFormat="1" ht="25.5" x14ac:dyDescent="0.2">
      <c r="B209" s="110" t="s">
        <v>71</v>
      </c>
      <c r="C209" s="40" t="s">
        <v>292</v>
      </c>
      <c r="D209" s="69" t="s">
        <v>392</v>
      </c>
      <c r="E209" s="69" t="s">
        <v>392</v>
      </c>
      <c r="F209" s="111"/>
      <c r="G209" s="111"/>
    </row>
    <row r="210" spans="2:7" s="35" customFormat="1" x14ac:dyDescent="0.2">
      <c r="B210" s="110" t="s">
        <v>78</v>
      </c>
      <c r="C210" s="40" t="s">
        <v>293</v>
      </c>
      <c r="D210" s="69" t="s">
        <v>392</v>
      </c>
      <c r="E210" s="69" t="s">
        <v>393</v>
      </c>
      <c r="F210" s="111"/>
      <c r="G210" s="111"/>
    </row>
    <row r="211" spans="2:7" s="35" customFormat="1" x14ac:dyDescent="0.2">
      <c r="B211" s="110" t="s">
        <v>80</v>
      </c>
      <c r="C211" s="40" t="s">
        <v>295</v>
      </c>
      <c r="D211" s="69" t="s">
        <v>393</v>
      </c>
      <c r="E211" s="69" t="s">
        <v>393</v>
      </c>
      <c r="F211" s="111"/>
      <c r="G211" s="111"/>
    </row>
    <row r="212" spans="2:7" s="35" customFormat="1" x14ac:dyDescent="0.2">
      <c r="B212" s="115" t="s">
        <v>82</v>
      </c>
      <c r="C212" s="43" t="s">
        <v>296</v>
      </c>
      <c r="D212" s="39"/>
      <c r="E212" s="39"/>
      <c r="F212" s="111"/>
      <c r="G212" s="39"/>
    </row>
    <row r="213" spans="2:7" s="35" customFormat="1" x14ac:dyDescent="0.2">
      <c r="B213" s="110" t="s">
        <v>105</v>
      </c>
      <c r="C213" s="40" t="s">
        <v>297</v>
      </c>
      <c r="D213" s="69" t="s">
        <v>393</v>
      </c>
      <c r="E213" s="69" t="s">
        <v>394</v>
      </c>
      <c r="F213" s="111"/>
      <c r="G213" s="111"/>
    </row>
    <row r="214" spans="2:7" s="35" customFormat="1" ht="25.5" x14ac:dyDescent="0.2">
      <c r="B214" s="115" t="s">
        <v>84</v>
      </c>
      <c r="C214" s="68" t="s">
        <v>299</v>
      </c>
      <c r="D214" s="111"/>
      <c r="E214" s="111"/>
      <c r="F214" s="111"/>
      <c r="G214" s="111"/>
    </row>
    <row r="215" spans="2:7" s="35" customFormat="1" ht="25.5" x14ac:dyDescent="0.2">
      <c r="B215" s="110" t="s">
        <v>308</v>
      </c>
      <c r="C215" s="67" t="s">
        <v>300</v>
      </c>
      <c r="D215" s="69" t="s">
        <v>394</v>
      </c>
      <c r="E215" s="69" t="s">
        <v>394</v>
      </c>
      <c r="F215" s="111"/>
      <c r="G215" s="111"/>
    </row>
    <row r="216" spans="2:7" s="35" customFormat="1" x14ac:dyDescent="0.2">
      <c r="B216" s="110" t="s">
        <v>309</v>
      </c>
      <c r="C216" s="67" t="s">
        <v>301</v>
      </c>
      <c r="D216" s="69" t="s">
        <v>394</v>
      </c>
      <c r="E216" s="69" t="s">
        <v>394</v>
      </c>
      <c r="F216" s="111"/>
      <c r="G216" s="111"/>
    </row>
    <row r="217" spans="2:7" s="35" customFormat="1" x14ac:dyDescent="0.2">
      <c r="B217" s="110" t="s">
        <v>310</v>
      </c>
      <c r="C217" s="67" t="s">
        <v>302</v>
      </c>
      <c r="D217" s="69" t="s">
        <v>394</v>
      </c>
      <c r="E217" s="69" t="s">
        <v>395</v>
      </c>
      <c r="F217" s="111"/>
      <c r="G217" s="111"/>
    </row>
    <row r="218" spans="2:7" s="35" customFormat="1" x14ac:dyDescent="0.2">
      <c r="B218" s="110" t="s">
        <v>311</v>
      </c>
      <c r="C218" s="67" t="s">
        <v>303</v>
      </c>
      <c r="D218" s="69" t="s">
        <v>395</v>
      </c>
      <c r="E218" s="69" t="s">
        <v>395</v>
      </c>
      <c r="F218" s="111"/>
      <c r="G218" s="111"/>
    </row>
    <row r="219" spans="2:7" s="35" customFormat="1" x14ac:dyDescent="0.2">
      <c r="B219" s="110" t="s">
        <v>312</v>
      </c>
      <c r="C219" s="67" t="s">
        <v>304</v>
      </c>
      <c r="D219" s="69" t="s">
        <v>395</v>
      </c>
      <c r="E219" s="69" t="s">
        <v>395</v>
      </c>
      <c r="F219" s="111"/>
      <c r="G219" s="111"/>
    </row>
    <row r="220" spans="2:7" s="35" customFormat="1" x14ac:dyDescent="0.2">
      <c r="B220" s="115" t="s">
        <v>86</v>
      </c>
      <c r="C220" s="68" t="s">
        <v>305</v>
      </c>
      <c r="D220" s="111"/>
      <c r="E220" s="111"/>
      <c r="F220" s="111"/>
      <c r="G220" s="111"/>
    </row>
    <row r="221" spans="2:7" s="35" customFormat="1" x14ac:dyDescent="0.2">
      <c r="B221" s="110" t="s">
        <v>313</v>
      </c>
      <c r="C221" s="67" t="s">
        <v>306</v>
      </c>
      <c r="D221" s="69" t="s">
        <v>395</v>
      </c>
      <c r="E221" s="69" t="s">
        <v>395</v>
      </c>
      <c r="F221" s="111"/>
      <c r="G221" s="111"/>
    </row>
    <row r="222" spans="2:7" s="35" customFormat="1" ht="25.5" x14ac:dyDescent="0.2">
      <c r="B222" s="110" t="s">
        <v>314</v>
      </c>
      <c r="C222" s="67" t="s">
        <v>307</v>
      </c>
      <c r="D222" s="69" t="s">
        <v>395</v>
      </c>
      <c r="E222" s="69" t="s">
        <v>395</v>
      </c>
      <c r="F222" s="111"/>
      <c r="G222" s="111"/>
    </row>
    <row r="223" spans="2:7" s="35" customFormat="1" ht="25.5" x14ac:dyDescent="0.2">
      <c r="B223" s="110" t="s">
        <v>315</v>
      </c>
      <c r="C223" s="67" t="s">
        <v>408</v>
      </c>
      <c r="D223" s="69" t="s">
        <v>395</v>
      </c>
      <c r="E223" s="69" t="s">
        <v>395</v>
      </c>
      <c r="F223" s="111"/>
      <c r="G223" s="111"/>
    </row>
    <row r="224" spans="2:7" s="35" customFormat="1" ht="12.75" customHeight="1" x14ac:dyDescent="0.2">
      <c r="B224" s="138" t="s">
        <v>335</v>
      </c>
      <c r="C224" s="139"/>
      <c r="D224" s="139"/>
      <c r="E224" s="139"/>
      <c r="F224" s="139"/>
      <c r="G224" s="140"/>
    </row>
    <row r="225" spans="2:7" s="35" customFormat="1" x14ac:dyDescent="0.2">
      <c r="B225" s="115">
        <v>1</v>
      </c>
      <c r="C225" s="73" t="s">
        <v>294</v>
      </c>
      <c r="D225" s="39"/>
      <c r="E225" s="39"/>
      <c r="F225" s="39"/>
      <c r="G225" s="39"/>
    </row>
    <row r="226" spans="2:7" s="35" customFormat="1" ht="25.5" x14ac:dyDescent="0.2">
      <c r="B226" s="110" t="s">
        <v>71</v>
      </c>
      <c r="C226" s="40" t="s">
        <v>292</v>
      </c>
      <c r="D226" s="69" t="s">
        <v>396</v>
      </c>
      <c r="E226" s="69" t="s">
        <v>396</v>
      </c>
      <c r="F226" s="111"/>
      <c r="G226" s="111"/>
    </row>
    <row r="227" spans="2:7" s="35" customFormat="1" x14ac:dyDescent="0.2">
      <c r="B227" s="110" t="s">
        <v>78</v>
      </c>
      <c r="C227" s="40" t="s">
        <v>293</v>
      </c>
      <c r="D227" s="69" t="s">
        <v>396</v>
      </c>
      <c r="E227" s="69" t="s">
        <v>397</v>
      </c>
      <c r="F227" s="111"/>
      <c r="G227" s="111"/>
    </row>
    <row r="228" spans="2:7" s="35" customFormat="1" x14ac:dyDescent="0.2">
      <c r="B228" s="110" t="s">
        <v>80</v>
      </c>
      <c r="C228" s="40" t="s">
        <v>295</v>
      </c>
      <c r="D228" s="69" t="s">
        <v>397</v>
      </c>
      <c r="E228" s="69" t="s">
        <v>397</v>
      </c>
      <c r="F228" s="111"/>
      <c r="G228" s="111"/>
    </row>
    <row r="229" spans="2:7" s="35" customFormat="1" x14ac:dyDescent="0.2">
      <c r="B229" s="115" t="s">
        <v>82</v>
      </c>
      <c r="C229" s="43" t="s">
        <v>296</v>
      </c>
      <c r="D229" s="39"/>
      <c r="E229" s="39"/>
      <c r="F229" s="111"/>
      <c r="G229" s="39"/>
    </row>
    <row r="230" spans="2:7" s="35" customFormat="1" x14ac:dyDescent="0.2">
      <c r="B230" s="110" t="s">
        <v>105</v>
      </c>
      <c r="C230" s="40" t="s">
        <v>297</v>
      </c>
      <c r="D230" s="69" t="s">
        <v>399</v>
      </c>
      <c r="E230" s="69" t="s">
        <v>400</v>
      </c>
      <c r="F230" s="111"/>
      <c r="G230" s="111"/>
    </row>
    <row r="231" spans="2:7" s="35" customFormat="1" ht="25.5" x14ac:dyDescent="0.2">
      <c r="B231" s="115" t="s">
        <v>84</v>
      </c>
      <c r="C231" s="68" t="s">
        <v>299</v>
      </c>
      <c r="D231" s="111"/>
      <c r="E231" s="111"/>
      <c r="F231" s="111"/>
      <c r="G231" s="111"/>
    </row>
    <row r="232" spans="2:7" s="35" customFormat="1" ht="25.5" x14ac:dyDescent="0.2">
      <c r="B232" s="110" t="s">
        <v>308</v>
      </c>
      <c r="C232" s="67" t="s">
        <v>300</v>
      </c>
      <c r="D232" s="69" t="s">
        <v>401</v>
      </c>
      <c r="E232" s="69" t="s">
        <v>401</v>
      </c>
      <c r="F232" s="111"/>
      <c r="G232" s="111"/>
    </row>
    <row r="233" spans="2:7" s="35" customFormat="1" x14ac:dyDescent="0.2">
      <c r="B233" s="110" t="s">
        <v>309</v>
      </c>
      <c r="C233" s="67" t="s">
        <v>301</v>
      </c>
      <c r="D233" s="69" t="s">
        <v>398</v>
      </c>
      <c r="E233" s="69" t="s">
        <v>399</v>
      </c>
      <c r="F233" s="111"/>
      <c r="G233" s="111"/>
    </row>
    <row r="234" spans="2:7" s="35" customFormat="1" x14ac:dyDescent="0.2">
      <c r="B234" s="110" t="s">
        <v>310</v>
      </c>
      <c r="C234" s="67" t="s">
        <v>302</v>
      </c>
      <c r="D234" s="69" t="s">
        <v>401</v>
      </c>
      <c r="E234" s="69" t="s">
        <v>402</v>
      </c>
      <c r="F234" s="111"/>
      <c r="G234" s="111"/>
    </row>
    <row r="235" spans="2:7" s="35" customFormat="1" x14ac:dyDescent="0.2">
      <c r="B235" s="110" t="s">
        <v>311</v>
      </c>
      <c r="C235" s="67" t="s">
        <v>303</v>
      </c>
      <c r="D235" s="69" t="s">
        <v>402</v>
      </c>
      <c r="E235" s="69" t="s">
        <v>402</v>
      </c>
      <c r="F235" s="111"/>
      <c r="G235" s="111"/>
    </row>
    <row r="236" spans="2:7" s="35" customFormat="1" x14ac:dyDescent="0.2">
      <c r="B236" s="110" t="s">
        <v>312</v>
      </c>
      <c r="C236" s="67" t="s">
        <v>304</v>
      </c>
      <c r="D236" s="69" t="s">
        <v>402</v>
      </c>
      <c r="E236" s="69" t="s">
        <v>402</v>
      </c>
      <c r="F236" s="111"/>
      <c r="G236" s="111"/>
    </row>
    <row r="237" spans="2:7" s="35" customFormat="1" x14ac:dyDescent="0.2">
      <c r="B237" s="115" t="s">
        <v>86</v>
      </c>
      <c r="C237" s="68" t="s">
        <v>305</v>
      </c>
      <c r="D237" s="111"/>
      <c r="E237" s="111"/>
      <c r="F237" s="111"/>
      <c r="G237" s="111"/>
    </row>
    <row r="238" spans="2:7" s="35" customFormat="1" x14ac:dyDescent="0.2">
      <c r="B238" s="110" t="s">
        <v>313</v>
      </c>
      <c r="C238" s="67" t="s">
        <v>306</v>
      </c>
      <c r="D238" s="69" t="s">
        <v>402</v>
      </c>
      <c r="E238" s="69" t="s">
        <v>402</v>
      </c>
      <c r="F238" s="111"/>
      <c r="G238" s="111"/>
    </row>
    <row r="239" spans="2:7" s="35" customFormat="1" ht="25.5" x14ac:dyDescent="0.2">
      <c r="B239" s="110" t="s">
        <v>314</v>
      </c>
      <c r="C239" s="67" t="s">
        <v>307</v>
      </c>
      <c r="D239" s="69" t="s">
        <v>402</v>
      </c>
      <c r="E239" s="69" t="s">
        <v>402</v>
      </c>
      <c r="F239" s="111"/>
      <c r="G239" s="111"/>
    </row>
    <row r="240" spans="2:7" s="35" customFormat="1" ht="25.5" x14ac:dyDescent="0.2">
      <c r="B240" s="110" t="s">
        <v>315</v>
      </c>
      <c r="C240" s="67" t="s">
        <v>408</v>
      </c>
      <c r="D240" s="69" t="s">
        <v>402</v>
      </c>
      <c r="E240" s="69" t="s">
        <v>402</v>
      </c>
      <c r="F240" s="111"/>
      <c r="G240" s="111"/>
    </row>
    <row r="241" spans="2:7" s="35" customFormat="1" ht="12.75" customHeight="1" x14ac:dyDescent="0.2">
      <c r="B241" s="138" t="s">
        <v>336</v>
      </c>
      <c r="C241" s="139"/>
      <c r="D241" s="139"/>
      <c r="E241" s="139"/>
      <c r="F241" s="139"/>
      <c r="G241" s="140"/>
    </row>
    <row r="242" spans="2:7" s="35" customFormat="1" x14ac:dyDescent="0.2">
      <c r="B242" s="115">
        <v>1</v>
      </c>
      <c r="C242" s="73" t="s">
        <v>294</v>
      </c>
      <c r="D242" s="39"/>
      <c r="E242" s="39"/>
      <c r="F242" s="39"/>
      <c r="G242" s="39"/>
    </row>
    <row r="243" spans="2:7" s="35" customFormat="1" ht="25.5" x14ac:dyDescent="0.2">
      <c r="B243" s="110" t="s">
        <v>71</v>
      </c>
      <c r="C243" s="40" t="s">
        <v>292</v>
      </c>
      <c r="D243" s="69" t="s">
        <v>388</v>
      </c>
      <c r="E243" s="69" t="s">
        <v>388</v>
      </c>
      <c r="F243" s="111"/>
      <c r="G243" s="111"/>
    </row>
    <row r="244" spans="2:7" s="35" customFormat="1" x14ac:dyDescent="0.2">
      <c r="B244" s="110" t="s">
        <v>78</v>
      </c>
      <c r="C244" s="40" t="s">
        <v>293</v>
      </c>
      <c r="D244" s="69" t="s">
        <v>388</v>
      </c>
      <c r="E244" s="69" t="s">
        <v>389</v>
      </c>
      <c r="F244" s="111"/>
      <c r="G244" s="111"/>
    </row>
    <row r="245" spans="2:7" s="35" customFormat="1" x14ac:dyDescent="0.2">
      <c r="B245" s="110" t="s">
        <v>80</v>
      </c>
      <c r="C245" s="40" t="s">
        <v>295</v>
      </c>
      <c r="D245" s="69" t="s">
        <v>389</v>
      </c>
      <c r="E245" s="69" t="s">
        <v>390</v>
      </c>
      <c r="F245" s="111"/>
      <c r="G245" s="111"/>
    </row>
    <row r="246" spans="2:7" s="35" customFormat="1" x14ac:dyDescent="0.2">
      <c r="B246" s="115" t="s">
        <v>82</v>
      </c>
      <c r="C246" s="43" t="s">
        <v>296</v>
      </c>
      <c r="D246" s="39"/>
      <c r="E246" s="39"/>
      <c r="F246" s="111"/>
      <c r="G246" s="39"/>
    </row>
    <row r="247" spans="2:7" s="35" customFormat="1" x14ac:dyDescent="0.2">
      <c r="B247" s="110" t="s">
        <v>105</v>
      </c>
      <c r="C247" s="40" t="s">
        <v>297</v>
      </c>
      <c r="D247" s="69" t="s">
        <v>390</v>
      </c>
      <c r="E247" s="69" t="s">
        <v>390</v>
      </c>
      <c r="F247" s="111"/>
      <c r="G247" s="111"/>
    </row>
    <row r="248" spans="2:7" s="35" customFormat="1" ht="25.5" x14ac:dyDescent="0.2">
      <c r="B248" s="115" t="s">
        <v>84</v>
      </c>
      <c r="C248" s="68" t="s">
        <v>299</v>
      </c>
      <c r="D248" s="111"/>
      <c r="E248" s="111"/>
      <c r="F248" s="111"/>
      <c r="G248" s="111"/>
    </row>
    <row r="249" spans="2:7" s="35" customFormat="1" ht="25.5" x14ac:dyDescent="0.2">
      <c r="B249" s="110" t="s">
        <v>308</v>
      </c>
      <c r="C249" s="67" t="s">
        <v>300</v>
      </c>
      <c r="D249" s="69" t="s">
        <v>390</v>
      </c>
      <c r="E249" s="69" t="s">
        <v>391</v>
      </c>
      <c r="F249" s="111"/>
      <c r="G249" s="111"/>
    </row>
    <row r="250" spans="2:7" s="35" customFormat="1" x14ac:dyDescent="0.2">
      <c r="B250" s="110" t="s">
        <v>309</v>
      </c>
      <c r="C250" s="67" t="s">
        <v>301</v>
      </c>
      <c r="D250" s="69" t="s">
        <v>391</v>
      </c>
      <c r="E250" s="69" t="s">
        <v>391</v>
      </c>
      <c r="F250" s="111"/>
      <c r="G250" s="111"/>
    </row>
    <row r="251" spans="2:7" s="35" customFormat="1" x14ac:dyDescent="0.2">
      <c r="B251" s="110" t="s">
        <v>310</v>
      </c>
      <c r="C251" s="67" t="s">
        <v>302</v>
      </c>
      <c r="D251" s="69" t="s">
        <v>391</v>
      </c>
      <c r="E251" s="69" t="s">
        <v>400</v>
      </c>
      <c r="F251" s="111"/>
      <c r="G251" s="111"/>
    </row>
    <row r="252" spans="2:7" s="35" customFormat="1" x14ac:dyDescent="0.2">
      <c r="B252" s="110" t="s">
        <v>311</v>
      </c>
      <c r="C252" s="67" t="s">
        <v>303</v>
      </c>
      <c r="D252" s="69" t="s">
        <v>396</v>
      </c>
      <c r="E252" s="69" t="s">
        <v>400</v>
      </c>
      <c r="F252" s="111"/>
      <c r="G252" s="111"/>
    </row>
    <row r="253" spans="2:7" s="35" customFormat="1" x14ac:dyDescent="0.2">
      <c r="B253" s="110" t="s">
        <v>312</v>
      </c>
      <c r="C253" s="67" t="s">
        <v>304</v>
      </c>
      <c r="D253" s="69" t="s">
        <v>397</v>
      </c>
      <c r="E253" s="69" t="s">
        <v>400</v>
      </c>
      <c r="F253" s="111"/>
      <c r="G253" s="111"/>
    </row>
    <row r="254" spans="2:7" s="35" customFormat="1" x14ac:dyDescent="0.2">
      <c r="B254" s="115" t="s">
        <v>86</v>
      </c>
      <c r="C254" s="68" t="s">
        <v>305</v>
      </c>
      <c r="D254" s="111"/>
      <c r="E254" s="111"/>
      <c r="F254" s="111"/>
      <c r="G254" s="111"/>
    </row>
    <row r="255" spans="2:7" s="35" customFormat="1" x14ac:dyDescent="0.2">
      <c r="B255" s="110" t="s">
        <v>313</v>
      </c>
      <c r="C255" s="67" t="s">
        <v>306</v>
      </c>
      <c r="D255" s="69" t="s">
        <v>398</v>
      </c>
      <c r="E255" s="69" t="s">
        <v>400</v>
      </c>
      <c r="F255" s="111"/>
      <c r="G255" s="111"/>
    </row>
    <row r="256" spans="2:7" s="35" customFormat="1" ht="25.5" x14ac:dyDescent="0.2">
      <c r="B256" s="110" t="s">
        <v>314</v>
      </c>
      <c r="C256" s="67" t="s">
        <v>307</v>
      </c>
      <c r="D256" s="69" t="s">
        <v>399</v>
      </c>
      <c r="E256" s="69" t="s">
        <v>400</v>
      </c>
      <c r="F256" s="111"/>
      <c r="G256" s="111"/>
    </row>
    <row r="257" spans="2:7" s="35" customFormat="1" ht="25.5" x14ac:dyDescent="0.2">
      <c r="B257" s="110" t="s">
        <v>315</v>
      </c>
      <c r="C257" s="67" t="s">
        <v>408</v>
      </c>
      <c r="D257" s="69" t="s">
        <v>399</v>
      </c>
      <c r="E257" s="69" t="s">
        <v>400</v>
      </c>
      <c r="F257" s="111"/>
      <c r="G257" s="111"/>
    </row>
    <row r="258" spans="2:7" s="35" customFormat="1" x14ac:dyDescent="0.2">
      <c r="B258" s="138" t="s">
        <v>461</v>
      </c>
      <c r="C258" s="139"/>
      <c r="D258" s="139"/>
      <c r="E258" s="139"/>
      <c r="F258" s="139"/>
      <c r="G258" s="140"/>
    </row>
    <row r="259" spans="2:7" s="35" customFormat="1" x14ac:dyDescent="0.2">
      <c r="B259" s="115">
        <v>1</v>
      </c>
      <c r="C259" s="73" t="s">
        <v>294</v>
      </c>
      <c r="D259" s="39"/>
      <c r="E259" s="39"/>
      <c r="F259" s="39"/>
      <c r="G259" s="39"/>
    </row>
    <row r="260" spans="2:7" s="35" customFormat="1" ht="25.5" x14ac:dyDescent="0.2">
      <c r="B260" s="110" t="s">
        <v>71</v>
      </c>
      <c r="C260" s="40" t="s">
        <v>292</v>
      </c>
      <c r="D260" s="69" t="s">
        <v>397</v>
      </c>
      <c r="E260" s="69" t="s">
        <v>397</v>
      </c>
      <c r="F260" s="111"/>
      <c r="G260" s="111"/>
    </row>
    <row r="261" spans="2:7" s="35" customFormat="1" x14ac:dyDescent="0.2">
      <c r="B261" s="110" t="s">
        <v>78</v>
      </c>
      <c r="C261" s="40" t="s">
        <v>293</v>
      </c>
      <c r="D261" s="69" t="s">
        <v>398</v>
      </c>
      <c r="E261" s="69" t="s">
        <v>398</v>
      </c>
      <c r="F261" s="111"/>
      <c r="G261" s="111"/>
    </row>
    <row r="262" spans="2:7" s="35" customFormat="1" x14ac:dyDescent="0.2">
      <c r="B262" s="110" t="s">
        <v>80</v>
      </c>
      <c r="C262" s="40" t="s">
        <v>295</v>
      </c>
      <c r="D262" s="69" t="s">
        <v>399</v>
      </c>
      <c r="E262" s="69" t="s">
        <v>399</v>
      </c>
      <c r="F262" s="111"/>
      <c r="G262" s="111"/>
    </row>
    <row r="263" spans="2:7" s="35" customFormat="1" x14ac:dyDescent="0.2">
      <c r="B263" s="115" t="s">
        <v>82</v>
      </c>
      <c r="C263" s="43" t="s">
        <v>296</v>
      </c>
      <c r="D263" s="39"/>
      <c r="E263" s="39"/>
      <c r="F263" s="111"/>
      <c r="G263" s="39"/>
    </row>
    <row r="264" spans="2:7" s="35" customFormat="1" x14ac:dyDescent="0.2">
      <c r="B264" s="110" t="s">
        <v>105</v>
      </c>
      <c r="C264" s="40" t="s">
        <v>297</v>
      </c>
      <c r="D264" s="69" t="s">
        <v>399</v>
      </c>
      <c r="E264" s="69" t="s">
        <v>499</v>
      </c>
      <c r="F264" s="111"/>
      <c r="G264" s="111"/>
    </row>
    <row r="265" spans="2:7" s="35" customFormat="1" ht="25.5" x14ac:dyDescent="0.2">
      <c r="B265" s="115" t="s">
        <v>84</v>
      </c>
      <c r="C265" s="68" t="s">
        <v>299</v>
      </c>
      <c r="D265" s="111"/>
      <c r="E265" s="111"/>
      <c r="F265" s="111"/>
      <c r="G265" s="111"/>
    </row>
    <row r="266" spans="2:7" s="35" customFormat="1" ht="25.5" x14ac:dyDescent="0.2">
      <c r="B266" s="110" t="s">
        <v>308</v>
      </c>
      <c r="C266" s="67" t="s">
        <v>300</v>
      </c>
      <c r="D266" s="69" t="s">
        <v>506</v>
      </c>
      <c r="E266" s="69" t="s">
        <v>506</v>
      </c>
      <c r="F266" s="111"/>
      <c r="G266" s="111"/>
    </row>
    <row r="267" spans="2:7" s="35" customFormat="1" x14ac:dyDescent="0.2">
      <c r="B267" s="110" t="s">
        <v>309</v>
      </c>
      <c r="C267" s="67" t="s">
        <v>301</v>
      </c>
      <c r="D267" s="69" t="s">
        <v>506</v>
      </c>
      <c r="E267" s="69" t="s">
        <v>507</v>
      </c>
      <c r="F267" s="111"/>
      <c r="G267" s="111"/>
    </row>
    <row r="268" spans="2:7" s="35" customFormat="1" x14ac:dyDescent="0.2">
      <c r="B268" s="110" t="s">
        <v>310</v>
      </c>
      <c r="C268" s="67" t="s">
        <v>302</v>
      </c>
      <c r="D268" s="69" t="s">
        <v>401</v>
      </c>
      <c r="E268" s="69" t="s">
        <v>508</v>
      </c>
      <c r="F268" s="111"/>
      <c r="G268" s="111"/>
    </row>
    <row r="269" spans="2:7" s="35" customFormat="1" x14ac:dyDescent="0.2">
      <c r="B269" s="110" t="s">
        <v>311</v>
      </c>
      <c r="C269" s="67" t="s">
        <v>303</v>
      </c>
      <c r="D269" s="69" t="s">
        <v>402</v>
      </c>
      <c r="E269" s="69" t="s">
        <v>508</v>
      </c>
      <c r="F269" s="111"/>
      <c r="G269" s="111"/>
    </row>
    <row r="270" spans="2:7" s="35" customFormat="1" x14ac:dyDescent="0.2">
      <c r="B270" s="110" t="s">
        <v>312</v>
      </c>
      <c r="C270" s="67" t="s">
        <v>304</v>
      </c>
      <c r="D270" s="69" t="s">
        <v>403</v>
      </c>
      <c r="E270" s="69" t="s">
        <v>403</v>
      </c>
      <c r="F270" s="111"/>
      <c r="G270" s="111"/>
    </row>
    <row r="271" spans="2:7" s="35" customFormat="1" x14ac:dyDescent="0.2">
      <c r="B271" s="115" t="s">
        <v>86</v>
      </c>
      <c r="C271" s="68" t="s">
        <v>305</v>
      </c>
      <c r="D271" s="111"/>
      <c r="E271" s="111"/>
      <c r="F271" s="111"/>
      <c r="G271" s="111"/>
    </row>
    <row r="272" spans="2:7" s="35" customFormat="1" x14ac:dyDescent="0.2">
      <c r="B272" s="110" t="s">
        <v>313</v>
      </c>
      <c r="C272" s="67" t="s">
        <v>306</v>
      </c>
      <c r="D272" s="69" t="s">
        <v>403</v>
      </c>
      <c r="E272" s="69" t="s">
        <v>403</v>
      </c>
      <c r="F272" s="111"/>
      <c r="G272" s="111"/>
    </row>
    <row r="273" spans="2:7" s="35" customFormat="1" ht="25.5" x14ac:dyDescent="0.2">
      <c r="B273" s="110" t="s">
        <v>314</v>
      </c>
      <c r="C273" s="67" t="s">
        <v>307</v>
      </c>
      <c r="D273" s="69" t="s">
        <v>403</v>
      </c>
      <c r="E273" s="69" t="s">
        <v>403</v>
      </c>
      <c r="F273" s="111"/>
      <c r="G273" s="111"/>
    </row>
    <row r="274" spans="2:7" s="35" customFormat="1" ht="25.5" x14ac:dyDescent="0.2">
      <c r="B274" s="110" t="s">
        <v>315</v>
      </c>
      <c r="C274" s="67" t="s">
        <v>408</v>
      </c>
      <c r="D274" s="69" t="s">
        <v>403</v>
      </c>
      <c r="E274" s="69" t="s">
        <v>403</v>
      </c>
      <c r="F274" s="111"/>
      <c r="G274" s="111"/>
    </row>
    <row r="275" spans="2:7" s="35" customFormat="1" x14ac:dyDescent="0.2">
      <c r="B275" s="138" t="s">
        <v>451</v>
      </c>
      <c r="C275" s="139"/>
      <c r="D275" s="139"/>
      <c r="E275" s="139"/>
      <c r="F275" s="139"/>
      <c r="G275" s="140"/>
    </row>
    <row r="276" spans="2:7" s="35" customFormat="1" x14ac:dyDescent="0.2">
      <c r="B276" s="115">
        <v>1</v>
      </c>
      <c r="C276" s="73" t="s">
        <v>294</v>
      </c>
      <c r="D276" s="39"/>
      <c r="E276" s="39"/>
      <c r="F276" s="39"/>
      <c r="G276" s="39"/>
    </row>
    <row r="277" spans="2:7" s="35" customFormat="1" ht="25.5" x14ac:dyDescent="0.2">
      <c r="B277" s="110" t="s">
        <v>71</v>
      </c>
      <c r="C277" s="40" t="s">
        <v>292</v>
      </c>
      <c r="D277" s="69" t="s">
        <v>392</v>
      </c>
      <c r="E277" s="69" t="s">
        <v>392</v>
      </c>
      <c r="F277" s="111"/>
      <c r="G277" s="111"/>
    </row>
    <row r="278" spans="2:7" s="35" customFormat="1" x14ac:dyDescent="0.2">
      <c r="B278" s="110" t="s">
        <v>78</v>
      </c>
      <c r="C278" s="40" t="s">
        <v>293</v>
      </c>
      <c r="D278" s="69" t="s">
        <v>392</v>
      </c>
      <c r="E278" s="69" t="s">
        <v>392</v>
      </c>
      <c r="F278" s="111"/>
      <c r="G278" s="111"/>
    </row>
    <row r="279" spans="2:7" s="35" customFormat="1" x14ac:dyDescent="0.2">
      <c r="B279" s="110" t="s">
        <v>80</v>
      </c>
      <c r="C279" s="40" t="s">
        <v>295</v>
      </c>
      <c r="D279" s="69" t="s">
        <v>392</v>
      </c>
      <c r="E279" s="69" t="s">
        <v>393</v>
      </c>
      <c r="F279" s="111"/>
      <c r="G279" s="111"/>
    </row>
    <row r="280" spans="2:7" s="35" customFormat="1" x14ac:dyDescent="0.2">
      <c r="B280" s="115" t="s">
        <v>82</v>
      </c>
      <c r="C280" s="43" t="s">
        <v>296</v>
      </c>
      <c r="D280" s="39"/>
      <c r="E280" s="39"/>
      <c r="F280" s="111"/>
      <c r="G280" s="39"/>
    </row>
    <row r="281" spans="2:7" s="35" customFormat="1" x14ac:dyDescent="0.2">
      <c r="B281" s="110" t="s">
        <v>105</v>
      </c>
      <c r="C281" s="40" t="s">
        <v>297</v>
      </c>
      <c r="D281" s="69" t="s">
        <v>393</v>
      </c>
      <c r="E281" s="69" t="s">
        <v>393</v>
      </c>
      <c r="F281" s="111"/>
      <c r="G281" s="111"/>
    </row>
    <row r="282" spans="2:7" s="35" customFormat="1" ht="25.5" x14ac:dyDescent="0.2">
      <c r="B282" s="115" t="s">
        <v>84</v>
      </c>
      <c r="C282" s="68" t="s">
        <v>299</v>
      </c>
      <c r="D282" s="111"/>
      <c r="E282" s="111"/>
      <c r="F282" s="111"/>
      <c r="G282" s="111"/>
    </row>
    <row r="283" spans="2:7" s="35" customFormat="1" ht="25.5" x14ac:dyDescent="0.2">
      <c r="B283" s="110" t="s">
        <v>308</v>
      </c>
      <c r="C283" s="67" t="s">
        <v>300</v>
      </c>
      <c r="D283" s="69" t="s">
        <v>393</v>
      </c>
      <c r="E283" s="69" t="s">
        <v>393</v>
      </c>
      <c r="F283" s="111"/>
      <c r="G283" s="111"/>
    </row>
    <row r="284" spans="2:7" s="35" customFormat="1" x14ac:dyDescent="0.2">
      <c r="B284" s="110" t="s">
        <v>309</v>
      </c>
      <c r="C284" s="67" t="s">
        <v>301</v>
      </c>
      <c r="D284" s="69" t="s">
        <v>393</v>
      </c>
      <c r="E284" s="69" t="s">
        <v>393</v>
      </c>
      <c r="F284" s="111"/>
      <c r="G284" s="111"/>
    </row>
    <row r="285" spans="2:7" s="35" customFormat="1" x14ac:dyDescent="0.2">
      <c r="B285" s="110" t="s">
        <v>310</v>
      </c>
      <c r="C285" s="67" t="s">
        <v>302</v>
      </c>
      <c r="D285" s="69" t="s">
        <v>394</v>
      </c>
      <c r="E285" s="69" t="s">
        <v>394</v>
      </c>
      <c r="F285" s="111"/>
      <c r="G285" s="111"/>
    </row>
    <row r="286" spans="2:7" s="35" customFormat="1" x14ac:dyDescent="0.2">
      <c r="B286" s="110" t="s">
        <v>311</v>
      </c>
      <c r="C286" s="67" t="s">
        <v>303</v>
      </c>
      <c r="D286" s="69" t="s">
        <v>394</v>
      </c>
      <c r="E286" s="69" t="s">
        <v>394</v>
      </c>
      <c r="F286" s="111"/>
      <c r="G286" s="111"/>
    </row>
    <row r="287" spans="2:7" s="35" customFormat="1" x14ac:dyDescent="0.2">
      <c r="B287" s="110" t="s">
        <v>312</v>
      </c>
      <c r="C287" s="67" t="s">
        <v>304</v>
      </c>
      <c r="D287" s="69" t="s">
        <v>394</v>
      </c>
      <c r="E287" s="69" t="s">
        <v>395</v>
      </c>
      <c r="F287" s="111"/>
      <c r="G287" s="111"/>
    </row>
    <row r="288" spans="2:7" s="35" customFormat="1" x14ac:dyDescent="0.2">
      <c r="B288" s="115" t="s">
        <v>86</v>
      </c>
      <c r="C288" s="68" t="s">
        <v>305</v>
      </c>
      <c r="D288" s="111"/>
      <c r="E288" s="111"/>
      <c r="F288" s="111"/>
      <c r="G288" s="111"/>
    </row>
    <row r="289" spans="2:7" s="35" customFormat="1" x14ac:dyDescent="0.2">
      <c r="B289" s="110" t="s">
        <v>313</v>
      </c>
      <c r="C289" s="67" t="s">
        <v>306</v>
      </c>
      <c r="D289" s="69" t="s">
        <v>395</v>
      </c>
      <c r="E289" s="69" t="s">
        <v>395</v>
      </c>
      <c r="F289" s="111"/>
      <c r="G289" s="111"/>
    </row>
    <row r="290" spans="2:7" s="35" customFormat="1" ht="25.5" x14ac:dyDescent="0.2">
      <c r="B290" s="110" t="s">
        <v>314</v>
      </c>
      <c r="C290" s="67" t="s">
        <v>307</v>
      </c>
      <c r="D290" s="69" t="s">
        <v>395</v>
      </c>
      <c r="E290" s="69" t="s">
        <v>395</v>
      </c>
      <c r="F290" s="111"/>
      <c r="G290" s="111"/>
    </row>
    <row r="291" spans="2:7" s="35" customFormat="1" ht="25.5" x14ac:dyDescent="0.2">
      <c r="B291" s="110" t="s">
        <v>315</v>
      </c>
      <c r="C291" s="67" t="s">
        <v>408</v>
      </c>
      <c r="D291" s="69" t="s">
        <v>395</v>
      </c>
      <c r="E291" s="69" t="s">
        <v>395</v>
      </c>
      <c r="F291" s="111"/>
      <c r="G291" s="111"/>
    </row>
    <row r="292" spans="2:7" s="35" customFormat="1" ht="12.75" customHeight="1" x14ac:dyDescent="0.2">
      <c r="B292" s="138" t="s">
        <v>337</v>
      </c>
      <c r="C292" s="139"/>
      <c r="D292" s="139"/>
      <c r="E292" s="139"/>
      <c r="F292" s="139"/>
      <c r="G292" s="140"/>
    </row>
    <row r="293" spans="2:7" s="35" customFormat="1" x14ac:dyDescent="0.2">
      <c r="B293" s="115">
        <v>1</v>
      </c>
      <c r="C293" s="73" t="s">
        <v>294</v>
      </c>
      <c r="D293" s="39"/>
      <c r="E293" s="39"/>
      <c r="F293" s="39"/>
      <c r="G293" s="39"/>
    </row>
    <row r="294" spans="2:7" s="35" customFormat="1" ht="25.5" x14ac:dyDescent="0.2">
      <c r="B294" s="110" t="s">
        <v>71</v>
      </c>
      <c r="C294" s="40" t="s">
        <v>292</v>
      </c>
      <c r="D294" s="69" t="s">
        <v>404</v>
      </c>
      <c r="E294" s="69" t="s">
        <v>404</v>
      </c>
      <c r="F294" s="111"/>
      <c r="G294" s="111"/>
    </row>
    <row r="295" spans="2:7" s="35" customFormat="1" x14ac:dyDescent="0.2">
      <c r="B295" s="110" t="s">
        <v>78</v>
      </c>
      <c r="C295" s="40" t="s">
        <v>293</v>
      </c>
      <c r="D295" s="69" t="s">
        <v>404</v>
      </c>
      <c r="E295" s="69" t="s">
        <v>404</v>
      </c>
      <c r="F295" s="111"/>
      <c r="G295" s="111"/>
    </row>
    <row r="296" spans="2:7" s="35" customFormat="1" x14ac:dyDescent="0.2">
      <c r="B296" s="110" t="s">
        <v>80</v>
      </c>
      <c r="C296" s="40" t="s">
        <v>295</v>
      </c>
      <c r="D296" s="69" t="s">
        <v>404</v>
      </c>
      <c r="E296" s="69" t="s">
        <v>404</v>
      </c>
      <c r="F296" s="111"/>
      <c r="G296" s="111"/>
    </row>
    <row r="297" spans="2:7" s="35" customFormat="1" x14ac:dyDescent="0.2">
      <c r="B297" s="115" t="s">
        <v>82</v>
      </c>
      <c r="C297" s="43" t="s">
        <v>296</v>
      </c>
      <c r="D297" s="39"/>
      <c r="E297" s="39"/>
      <c r="F297" s="111"/>
      <c r="G297" s="39"/>
    </row>
    <row r="298" spans="2:7" s="35" customFormat="1" x14ac:dyDescent="0.2">
      <c r="B298" s="110" t="s">
        <v>105</v>
      </c>
      <c r="C298" s="40" t="s">
        <v>297</v>
      </c>
      <c r="D298" s="69" t="s">
        <v>404</v>
      </c>
      <c r="E298" s="69" t="s">
        <v>404</v>
      </c>
      <c r="F298" s="111"/>
      <c r="G298" s="111"/>
    </row>
    <row r="299" spans="2:7" s="35" customFormat="1" ht="25.5" x14ac:dyDescent="0.2">
      <c r="B299" s="115" t="s">
        <v>84</v>
      </c>
      <c r="C299" s="68" t="s">
        <v>299</v>
      </c>
      <c r="D299" s="111"/>
      <c r="E299" s="111"/>
      <c r="F299" s="111"/>
      <c r="G299" s="111"/>
    </row>
    <row r="300" spans="2:7" s="35" customFormat="1" ht="25.5" x14ac:dyDescent="0.2">
      <c r="B300" s="110" t="s">
        <v>308</v>
      </c>
      <c r="C300" s="67" t="s">
        <v>300</v>
      </c>
      <c r="D300" s="69" t="s">
        <v>404</v>
      </c>
      <c r="E300" s="69" t="s">
        <v>405</v>
      </c>
      <c r="F300" s="111"/>
      <c r="G300" s="111"/>
    </row>
    <row r="301" spans="2:7" s="35" customFormat="1" x14ac:dyDescent="0.2">
      <c r="B301" s="110" t="s">
        <v>309</v>
      </c>
      <c r="C301" s="67" t="s">
        <v>301</v>
      </c>
      <c r="D301" s="69" t="s">
        <v>405</v>
      </c>
      <c r="E301" s="69" t="s">
        <v>406</v>
      </c>
      <c r="F301" s="111"/>
      <c r="G301" s="111"/>
    </row>
    <row r="302" spans="2:7" s="35" customFormat="1" x14ac:dyDescent="0.2">
      <c r="B302" s="110" t="s">
        <v>310</v>
      </c>
      <c r="C302" s="67" t="s">
        <v>302</v>
      </c>
      <c r="D302" s="69" t="s">
        <v>405</v>
      </c>
      <c r="E302" s="69" t="s">
        <v>406</v>
      </c>
      <c r="F302" s="111"/>
      <c r="G302" s="111"/>
    </row>
    <row r="303" spans="2:7" s="35" customFormat="1" x14ac:dyDescent="0.2">
      <c r="B303" s="110" t="s">
        <v>311</v>
      </c>
      <c r="C303" s="67" t="s">
        <v>303</v>
      </c>
      <c r="D303" s="69" t="s">
        <v>406</v>
      </c>
      <c r="E303" s="69" t="s">
        <v>407</v>
      </c>
      <c r="F303" s="111"/>
      <c r="G303" s="111"/>
    </row>
    <row r="304" spans="2:7" s="35" customFormat="1" x14ac:dyDescent="0.2">
      <c r="B304" s="110" t="s">
        <v>312</v>
      </c>
      <c r="C304" s="67" t="s">
        <v>304</v>
      </c>
      <c r="D304" s="69" t="s">
        <v>407</v>
      </c>
      <c r="E304" s="69" t="s">
        <v>407</v>
      </c>
      <c r="F304" s="111"/>
      <c r="G304" s="111"/>
    </row>
    <row r="305" spans="2:7" s="35" customFormat="1" x14ac:dyDescent="0.2">
      <c r="B305" s="115" t="s">
        <v>86</v>
      </c>
      <c r="C305" s="68" t="s">
        <v>305</v>
      </c>
      <c r="D305" s="111"/>
      <c r="E305" s="111"/>
      <c r="F305" s="111"/>
      <c r="G305" s="111"/>
    </row>
    <row r="306" spans="2:7" s="35" customFormat="1" x14ac:dyDescent="0.2">
      <c r="B306" s="110" t="s">
        <v>313</v>
      </c>
      <c r="C306" s="67" t="s">
        <v>306</v>
      </c>
      <c r="D306" s="69" t="s">
        <v>407</v>
      </c>
      <c r="E306" s="69" t="s">
        <v>407</v>
      </c>
      <c r="F306" s="111"/>
      <c r="G306" s="111"/>
    </row>
    <row r="307" spans="2:7" s="35" customFormat="1" ht="25.5" x14ac:dyDescent="0.2">
      <c r="B307" s="110" t="s">
        <v>314</v>
      </c>
      <c r="C307" s="67" t="s">
        <v>307</v>
      </c>
      <c r="D307" s="69" t="s">
        <v>407</v>
      </c>
      <c r="E307" s="69" t="s">
        <v>407</v>
      </c>
      <c r="F307" s="111"/>
      <c r="G307" s="111"/>
    </row>
    <row r="308" spans="2:7" s="35" customFormat="1" ht="25.5" x14ac:dyDescent="0.2">
      <c r="B308" s="110" t="s">
        <v>315</v>
      </c>
      <c r="C308" s="67" t="s">
        <v>408</v>
      </c>
      <c r="D308" s="69" t="s">
        <v>407</v>
      </c>
      <c r="E308" s="69" t="s">
        <v>407</v>
      </c>
      <c r="F308" s="111"/>
      <c r="G308" s="111"/>
    </row>
    <row r="309" spans="2:7" s="35" customFormat="1" x14ac:dyDescent="0.2">
      <c r="B309" s="138" t="s">
        <v>517</v>
      </c>
      <c r="C309" s="139"/>
      <c r="D309" s="139"/>
      <c r="E309" s="139"/>
      <c r="F309" s="139"/>
      <c r="G309" s="140"/>
    </row>
    <row r="310" spans="2:7" s="35" customFormat="1" x14ac:dyDescent="0.2">
      <c r="B310" s="115">
        <v>1</v>
      </c>
      <c r="C310" s="73" t="s">
        <v>294</v>
      </c>
      <c r="D310" s="39"/>
      <c r="E310" s="39"/>
      <c r="F310" s="39"/>
      <c r="G310" s="39"/>
    </row>
    <row r="311" spans="2:7" s="35" customFormat="1" ht="25.5" x14ac:dyDescent="0.2">
      <c r="B311" s="110" t="s">
        <v>71</v>
      </c>
      <c r="C311" s="40" t="s">
        <v>292</v>
      </c>
      <c r="D311" s="69" t="s">
        <v>403</v>
      </c>
      <c r="E311" s="69" t="s">
        <v>403</v>
      </c>
      <c r="F311" s="111"/>
      <c r="G311" s="111"/>
    </row>
    <row r="312" spans="2:7" s="35" customFormat="1" x14ac:dyDescent="0.2">
      <c r="B312" s="110" t="s">
        <v>78</v>
      </c>
      <c r="C312" s="40" t="s">
        <v>293</v>
      </c>
      <c r="D312" s="69" t="s">
        <v>403</v>
      </c>
      <c r="E312" s="69" t="s">
        <v>403</v>
      </c>
      <c r="F312" s="111"/>
      <c r="G312" s="111"/>
    </row>
    <row r="313" spans="2:7" s="35" customFormat="1" x14ac:dyDescent="0.2">
      <c r="B313" s="110" t="s">
        <v>80</v>
      </c>
      <c r="C313" s="40" t="s">
        <v>295</v>
      </c>
      <c r="D313" s="69" t="s">
        <v>403</v>
      </c>
      <c r="E313" s="69" t="s">
        <v>403</v>
      </c>
      <c r="F313" s="111"/>
      <c r="G313" s="111"/>
    </row>
    <row r="314" spans="2:7" s="35" customFormat="1" x14ac:dyDescent="0.2">
      <c r="B314" s="115" t="s">
        <v>82</v>
      </c>
      <c r="C314" s="43" t="s">
        <v>296</v>
      </c>
      <c r="D314" s="39"/>
      <c r="E314" s="39"/>
      <c r="F314" s="111"/>
      <c r="G314" s="39"/>
    </row>
    <row r="315" spans="2:7" s="35" customFormat="1" x14ac:dyDescent="0.2">
      <c r="B315" s="110" t="s">
        <v>105</v>
      </c>
      <c r="C315" s="40" t="s">
        <v>297</v>
      </c>
      <c r="D315" s="69" t="s">
        <v>404</v>
      </c>
      <c r="E315" s="69" t="s">
        <v>404</v>
      </c>
      <c r="F315" s="111"/>
      <c r="G315" s="111"/>
    </row>
    <row r="316" spans="2:7" s="35" customFormat="1" ht="25.5" x14ac:dyDescent="0.2">
      <c r="B316" s="115" t="s">
        <v>84</v>
      </c>
      <c r="C316" s="68" t="s">
        <v>299</v>
      </c>
      <c r="D316" s="111"/>
      <c r="E316" s="111"/>
      <c r="F316" s="111"/>
      <c r="G316" s="111"/>
    </row>
    <row r="317" spans="2:7" s="35" customFormat="1" ht="25.5" x14ac:dyDescent="0.2">
      <c r="B317" s="110" t="s">
        <v>308</v>
      </c>
      <c r="C317" s="67" t="s">
        <v>300</v>
      </c>
      <c r="D317" s="69" t="s">
        <v>405</v>
      </c>
      <c r="E317" s="69" t="s">
        <v>394</v>
      </c>
      <c r="F317" s="111"/>
      <c r="G317" s="111"/>
    </row>
    <row r="318" spans="2:7" s="35" customFormat="1" x14ac:dyDescent="0.2">
      <c r="B318" s="110" t="s">
        <v>309</v>
      </c>
      <c r="C318" s="67" t="s">
        <v>301</v>
      </c>
      <c r="D318" s="69" t="s">
        <v>405</v>
      </c>
      <c r="E318" s="69" t="s">
        <v>394</v>
      </c>
      <c r="F318" s="111"/>
      <c r="G318" s="111"/>
    </row>
    <row r="319" spans="2:7" s="35" customFormat="1" x14ac:dyDescent="0.2">
      <c r="B319" s="110" t="s">
        <v>310</v>
      </c>
      <c r="C319" s="67" t="s">
        <v>302</v>
      </c>
      <c r="D319" s="69" t="s">
        <v>405</v>
      </c>
      <c r="E319" s="69" t="s">
        <v>394</v>
      </c>
      <c r="F319" s="111"/>
      <c r="G319" s="111"/>
    </row>
    <row r="320" spans="2:7" s="35" customFormat="1" x14ac:dyDescent="0.2">
      <c r="B320" s="110" t="s">
        <v>311</v>
      </c>
      <c r="C320" s="67" t="s">
        <v>303</v>
      </c>
      <c r="D320" s="69" t="s">
        <v>405</v>
      </c>
      <c r="E320" s="69" t="s">
        <v>394</v>
      </c>
      <c r="F320" s="111"/>
      <c r="G320" s="111"/>
    </row>
    <row r="321" spans="2:7" s="35" customFormat="1" x14ac:dyDescent="0.2">
      <c r="B321" s="110" t="s">
        <v>312</v>
      </c>
      <c r="C321" s="67" t="s">
        <v>304</v>
      </c>
      <c r="D321" s="69" t="s">
        <v>405</v>
      </c>
      <c r="E321" s="69" t="s">
        <v>394</v>
      </c>
      <c r="F321" s="111"/>
      <c r="G321" s="111"/>
    </row>
    <row r="322" spans="2:7" s="35" customFormat="1" x14ac:dyDescent="0.2">
      <c r="B322" s="115" t="s">
        <v>86</v>
      </c>
      <c r="C322" s="68" t="s">
        <v>305</v>
      </c>
      <c r="D322" s="111"/>
      <c r="E322" s="111"/>
      <c r="F322" s="111"/>
      <c r="G322" s="111"/>
    </row>
    <row r="323" spans="2:7" s="35" customFormat="1" x14ac:dyDescent="0.2">
      <c r="B323" s="110" t="s">
        <v>313</v>
      </c>
      <c r="C323" s="67" t="s">
        <v>306</v>
      </c>
      <c r="D323" s="69" t="s">
        <v>405</v>
      </c>
      <c r="E323" s="69" t="s">
        <v>394</v>
      </c>
      <c r="F323" s="111"/>
      <c r="G323" s="111"/>
    </row>
    <row r="324" spans="2:7" s="35" customFormat="1" ht="25.5" x14ac:dyDescent="0.2">
      <c r="B324" s="110" t="s">
        <v>314</v>
      </c>
      <c r="C324" s="67" t="s">
        <v>307</v>
      </c>
      <c r="D324" s="69" t="s">
        <v>405</v>
      </c>
      <c r="E324" s="69" t="s">
        <v>394</v>
      </c>
      <c r="F324" s="111"/>
      <c r="G324" s="111"/>
    </row>
    <row r="325" spans="2:7" s="35" customFormat="1" ht="25.5" x14ac:dyDescent="0.2">
      <c r="B325" s="110" t="s">
        <v>315</v>
      </c>
      <c r="C325" s="67" t="s">
        <v>408</v>
      </c>
      <c r="D325" s="69" t="s">
        <v>405</v>
      </c>
      <c r="E325" s="69" t="s">
        <v>394</v>
      </c>
      <c r="F325" s="111"/>
      <c r="G325" s="111"/>
    </row>
    <row r="326" spans="2:7" s="35" customFormat="1" ht="12.75" customHeight="1" x14ac:dyDescent="0.2">
      <c r="B326" s="138" t="s">
        <v>338</v>
      </c>
      <c r="C326" s="139"/>
      <c r="D326" s="139"/>
      <c r="E326" s="139"/>
      <c r="F326" s="139"/>
      <c r="G326" s="140"/>
    </row>
    <row r="327" spans="2:7" s="35" customFormat="1" x14ac:dyDescent="0.2">
      <c r="B327" s="115">
        <v>1</v>
      </c>
      <c r="C327" s="73" t="s">
        <v>294</v>
      </c>
      <c r="D327" s="39"/>
      <c r="E327" s="39"/>
      <c r="F327" s="39"/>
      <c r="G327" s="39"/>
    </row>
    <row r="328" spans="2:7" s="35" customFormat="1" ht="25.5" x14ac:dyDescent="0.2">
      <c r="B328" s="110" t="s">
        <v>71</v>
      </c>
      <c r="C328" s="40" t="s">
        <v>292</v>
      </c>
      <c r="D328" s="69" t="s">
        <v>400</v>
      </c>
      <c r="E328" s="69" t="s">
        <v>401</v>
      </c>
      <c r="F328" s="111"/>
      <c r="G328" s="111"/>
    </row>
    <row r="329" spans="2:7" s="35" customFormat="1" x14ac:dyDescent="0.2">
      <c r="B329" s="110" t="s">
        <v>78</v>
      </c>
      <c r="C329" s="40" t="s">
        <v>293</v>
      </c>
      <c r="D329" s="69" t="s">
        <v>401</v>
      </c>
      <c r="E329" s="69" t="s">
        <v>402</v>
      </c>
      <c r="F329" s="111"/>
      <c r="G329" s="111"/>
    </row>
    <row r="330" spans="2:7" s="35" customFormat="1" x14ac:dyDescent="0.2">
      <c r="B330" s="110" t="s">
        <v>80</v>
      </c>
      <c r="C330" s="40" t="s">
        <v>295</v>
      </c>
      <c r="D330" s="69" t="s">
        <v>402</v>
      </c>
      <c r="E330" s="69" t="s">
        <v>403</v>
      </c>
      <c r="F330" s="111"/>
      <c r="G330" s="111"/>
    </row>
    <row r="331" spans="2:7" s="35" customFormat="1" x14ac:dyDescent="0.2">
      <c r="B331" s="115" t="s">
        <v>82</v>
      </c>
      <c r="C331" s="43" t="s">
        <v>296</v>
      </c>
      <c r="D331" s="39"/>
      <c r="E331" s="39"/>
      <c r="F331" s="111"/>
      <c r="G331" s="39"/>
    </row>
    <row r="332" spans="2:7" s="35" customFormat="1" x14ac:dyDescent="0.2">
      <c r="B332" s="110" t="s">
        <v>105</v>
      </c>
      <c r="C332" s="40" t="s">
        <v>297</v>
      </c>
      <c r="D332" s="69" t="s">
        <v>392</v>
      </c>
      <c r="E332" s="69" t="s">
        <v>392</v>
      </c>
      <c r="F332" s="111"/>
      <c r="G332" s="111"/>
    </row>
    <row r="333" spans="2:7" s="35" customFormat="1" ht="25.5" x14ac:dyDescent="0.2">
      <c r="B333" s="115" t="s">
        <v>84</v>
      </c>
      <c r="C333" s="68" t="s">
        <v>299</v>
      </c>
      <c r="D333" s="111"/>
      <c r="E333" s="111"/>
      <c r="F333" s="111"/>
      <c r="G333" s="111"/>
    </row>
    <row r="334" spans="2:7" s="35" customFormat="1" ht="25.5" x14ac:dyDescent="0.2">
      <c r="B334" s="110" t="s">
        <v>308</v>
      </c>
      <c r="C334" s="67" t="s">
        <v>300</v>
      </c>
      <c r="D334" s="69" t="s">
        <v>393</v>
      </c>
      <c r="E334" s="69" t="s">
        <v>394</v>
      </c>
      <c r="F334" s="111"/>
      <c r="G334" s="111"/>
    </row>
    <row r="335" spans="2:7" s="35" customFormat="1" x14ac:dyDescent="0.2">
      <c r="B335" s="110" t="s">
        <v>309</v>
      </c>
      <c r="C335" s="67" t="s">
        <v>301</v>
      </c>
      <c r="D335" s="69" t="s">
        <v>393</v>
      </c>
      <c r="E335" s="69" t="s">
        <v>393</v>
      </c>
      <c r="F335" s="111"/>
      <c r="G335" s="111"/>
    </row>
    <row r="336" spans="2:7" s="35" customFormat="1" x14ac:dyDescent="0.2">
      <c r="B336" s="110" t="s">
        <v>310</v>
      </c>
      <c r="C336" s="67" t="s">
        <v>302</v>
      </c>
      <c r="D336" s="69" t="s">
        <v>393</v>
      </c>
      <c r="E336" s="69" t="s">
        <v>394</v>
      </c>
      <c r="F336" s="111"/>
      <c r="G336" s="111"/>
    </row>
    <row r="337" spans="2:7" s="35" customFormat="1" x14ac:dyDescent="0.2">
      <c r="B337" s="110" t="s">
        <v>311</v>
      </c>
      <c r="C337" s="67" t="s">
        <v>303</v>
      </c>
      <c r="D337" s="69" t="s">
        <v>394</v>
      </c>
      <c r="E337" s="69" t="s">
        <v>395</v>
      </c>
      <c r="F337" s="111"/>
      <c r="G337" s="111"/>
    </row>
    <row r="338" spans="2:7" s="35" customFormat="1" x14ac:dyDescent="0.2">
      <c r="B338" s="110" t="s">
        <v>312</v>
      </c>
      <c r="C338" s="67" t="s">
        <v>304</v>
      </c>
      <c r="D338" s="69" t="s">
        <v>394</v>
      </c>
      <c r="E338" s="69" t="s">
        <v>395</v>
      </c>
      <c r="F338" s="111"/>
      <c r="G338" s="111"/>
    </row>
    <row r="339" spans="2:7" s="35" customFormat="1" x14ac:dyDescent="0.2">
      <c r="B339" s="115" t="s">
        <v>86</v>
      </c>
      <c r="C339" s="68" t="s">
        <v>305</v>
      </c>
      <c r="D339" s="111"/>
      <c r="E339" s="111"/>
      <c r="F339" s="111"/>
      <c r="G339" s="111"/>
    </row>
    <row r="340" spans="2:7" s="35" customFormat="1" x14ac:dyDescent="0.2">
      <c r="B340" s="110" t="s">
        <v>313</v>
      </c>
      <c r="C340" s="67" t="s">
        <v>306</v>
      </c>
      <c r="D340" s="69" t="s">
        <v>395</v>
      </c>
      <c r="E340" s="69" t="s">
        <v>395</v>
      </c>
      <c r="F340" s="111"/>
      <c r="G340" s="111"/>
    </row>
    <row r="341" spans="2:7" s="35" customFormat="1" ht="25.5" x14ac:dyDescent="0.2">
      <c r="B341" s="110" t="s">
        <v>314</v>
      </c>
      <c r="C341" s="67" t="s">
        <v>307</v>
      </c>
      <c r="D341" s="69" t="s">
        <v>395</v>
      </c>
      <c r="E341" s="69" t="s">
        <v>395</v>
      </c>
      <c r="F341" s="111"/>
      <c r="G341" s="111"/>
    </row>
    <row r="342" spans="2:7" s="35" customFormat="1" ht="25.5" x14ac:dyDescent="0.2">
      <c r="B342" s="110" t="s">
        <v>315</v>
      </c>
      <c r="C342" s="67" t="s">
        <v>408</v>
      </c>
      <c r="D342" s="69" t="s">
        <v>395</v>
      </c>
      <c r="E342" s="69" t="s">
        <v>395</v>
      </c>
      <c r="F342" s="111"/>
      <c r="G342" s="111"/>
    </row>
    <row r="343" spans="2:7" s="35" customFormat="1" ht="12.75" customHeight="1" x14ac:dyDescent="0.2">
      <c r="B343" s="138" t="s">
        <v>521</v>
      </c>
      <c r="C343" s="139"/>
      <c r="D343" s="139"/>
      <c r="E343" s="139"/>
      <c r="F343" s="139"/>
      <c r="G343" s="140"/>
    </row>
    <row r="344" spans="2:7" s="35" customFormat="1" x14ac:dyDescent="0.2">
      <c r="B344" s="115">
        <v>1</v>
      </c>
      <c r="C344" s="73" t="s">
        <v>294</v>
      </c>
      <c r="D344" s="39"/>
      <c r="E344" s="39"/>
      <c r="F344" s="39"/>
      <c r="G344" s="39"/>
    </row>
    <row r="345" spans="2:7" s="35" customFormat="1" ht="25.5" x14ac:dyDescent="0.2">
      <c r="B345" s="110" t="s">
        <v>71</v>
      </c>
      <c r="C345" s="40" t="s">
        <v>292</v>
      </c>
      <c r="D345" s="69" t="s">
        <v>400</v>
      </c>
      <c r="E345" s="69" t="s">
        <v>400</v>
      </c>
      <c r="F345" s="111"/>
      <c r="G345" s="111"/>
    </row>
    <row r="346" spans="2:7" s="35" customFormat="1" x14ac:dyDescent="0.2">
      <c r="B346" s="110" t="s">
        <v>78</v>
      </c>
      <c r="C346" s="40" t="s">
        <v>293</v>
      </c>
      <c r="D346" s="69" t="s">
        <v>400</v>
      </c>
      <c r="E346" s="69" t="s">
        <v>401</v>
      </c>
      <c r="F346" s="111"/>
      <c r="G346" s="111"/>
    </row>
    <row r="347" spans="2:7" s="35" customFormat="1" x14ac:dyDescent="0.2">
      <c r="B347" s="110" t="s">
        <v>80</v>
      </c>
      <c r="C347" s="40" t="s">
        <v>295</v>
      </c>
      <c r="D347" s="69" t="s">
        <v>401</v>
      </c>
      <c r="E347" s="69" t="s">
        <v>401</v>
      </c>
      <c r="F347" s="111"/>
      <c r="G347" s="111"/>
    </row>
    <row r="348" spans="2:7" s="35" customFormat="1" x14ac:dyDescent="0.2">
      <c r="B348" s="115" t="s">
        <v>82</v>
      </c>
      <c r="C348" s="43" t="s">
        <v>296</v>
      </c>
      <c r="D348" s="39"/>
      <c r="E348" s="39"/>
      <c r="F348" s="111"/>
      <c r="G348" s="39"/>
    </row>
    <row r="349" spans="2:7" s="35" customFormat="1" x14ac:dyDescent="0.2">
      <c r="B349" s="110" t="s">
        <v>105</v>
      </c>
      <c r="C349" s="40" t="s">
        <v>297</v>
      </c>
      <c r="D349" s="69" t="s">
        <v>401</v>
      </c>
      <c r="E349" s="69" t="s">
        <v>402</v>
      </c>
      <c r="F349" s="111"/>
      <c r="G349" s="111"/>
    </row>
    <row r="350" spans="2:7" s="35" customFormat="1" ht="25.5" x14ac:dyDescent="0.2">
      <c r="B350" s="115" t="s">
        <v>84</v>
      </c>
      <c r="C350" s="68" t="s">
        <v>299</v>
      </c>
      <c r="D350" s="111"/>
      <c r="E350" s="111"/>
      <c r="F350" s="111"/>
      <c r="G350" s="111"/>
    </row>
    <row r="351" spans="2:7" s="35" customFormat="1" ht="25.5" x14ac:dyDescent="0.2">
      <c r="B351" s="110" t="s">
        <v>308</v>
      </c>
      <c r="C351" s="67" t="s">
        <v>300</v>
      </c>
      <c r="D351" s="69" t="s">
        <v>402</v>
      </c>
      <c r="E351" s="69" t="s">
        <v>402</v>
      </c>
      <c r="F351" s="111"/>
      <c r="G351" s="111"/>
    </row>
    <row r="352" spans="2:7" s="35" customFormat="1" x14ac:dyDescent="0.2">
      <c r="B352" s="110" t="s">
        <v>309</v>
      </c>
      <c r="C352" s="67" t="s">
        <v>301</v>
      </c>
      <c r="D352" s="69" t="s">
        <v>402</v>
      </c>
      <c r="E352" s="69" t="s">
        <v>402</v>
      </c>
      <c r="F352" s="111"/>
      <c r="G352" s="111"/>
    </row>
    <row r="353" spans="2:7" s="35" customFormat="1" x14ac:dyDescent="0.2">
      <c r="B353" s="110" t="s">
        <v>310</v>
      </c>
      <c r="C353" s="67" t="s">
        <v>302</v>
      </c>
      <c r="D353" s="69" t="s">
        <v>402</v>
      </c>
      <c r="E353" s="69" t="s">
        <v>403</v>
      </c>
      <c r="F353" s="111"/>
      <c r="G353" s="111"/>
    </row>
    <row r="354" spans="2:7" s="35" customFormat="1" x14ac:dyDescent="0.2">
      <c r="B354" s="110" t="s">
        <v>311</v>
      </c>
      <c r="C354" s="67" t="s">
        <v>303</v>
      </c>
      <c r="D354" s="69" t="s">
        <v>403</v>
      </c>
      <c r="E354" s="69" t="s">
        <v>403</v>
      </c>
      <c r="F354" s="111"/>
      <c r="G354" s="111"/>
    </row>
    <row r="355" spans="2:7" s="35" customFormat="1" x14ac:dyDescent="0.2">
      <c r="B355" s="110" t="s">
        <v>312</v>
      </c>
      <c r="C355" s="67" t="s">
        <v>304</v>
      </c>
      <c r="D355" s="69" t="s">
        <v>403</v>
      </c>
      <c r="E355" s="69" t="s">
        <v>403</v>
      </c>
      <c r="F355" s="111"/>
      <c r="G355" s="111"/>
    </row>
    <row r="356" spans="2:7" s="35" customFormat="1" x14ac:dyDescent="0.2">
      <c r="B356" s="115" t="s">
        <v>86</v>
      </c>
      <c r="C356" s="68" t="s">
        <v>305</v>
      </c>
      <c r="D356" s="111"/>
      <c r="E356" s="111"/>
      <c r="F356" s="111"/>
      <c r="G356" s="111"/>
    </row>
    <row r="357" spans="2:7" s="35" customFormat="1" x14ac:dyDescent="0.2">
      <c r="B357" s="110" t="s">
        <v>313</v>
      </c>
      <c r="C357" s="67" t="s">
        <v>306</v>
      </c>
      <c r="D357" s="69" t="s">
        <v>403</v>
      </c>
      <c r="E357" s="69" t="s">
        <v>403</v>
      </c>
      <c r="F357" s="111"/>
      <c r="G357" s="111"/>
    </row>
    <row r="358" spans="2:7" s="35" customFormat="1" ht="25.5" x14ac:dyDescent="0.2">
      <c r="B358" s="110" t="s">
        <v>314</v>
      </c>
      <c r="C358" s="67" t="s">
        <v>307</v>
      </c>
      <c r="D358" s="69" t="s">
        <v>403</v>
      </c>
      <c r="E358" s="69" t="s">
        <v>403</v>
      </c>
      <c r="F358" s="111"/>
      <c r="G358" s="111"/>
    </row>
    <row r="359" spans="2:7" s="35" customFormat="1" ht="25.5" x14ac:dyDescent="0.2">
      <c r="B359" s="110" t="s">
        <v>315</v>
      </c>
      <c r="C359" s="67" t="s">
        <v>408</v>
      </c>
      <c r="D359" s="69" t="s">
        <v>403</v>
      </c>
      <c r="E359" s="69" t="s">
        <v>403</v>
      </c>
      <c r="F359" s="111"/>
      <c r="G359" s="111"/>
    </row>
    <row r="360" spans="2:7" s="35" customFormat="1" ht="12.75" customHeight="1" x14ac:dyDescent="0.2">
      <c r="B360" s="138" t="s">
        <v>339</v>
      </c>
      <c r="C360" s="139"/>
      <c r="D360" s="139"/>
      <c r="E360" s="139"/>
      <c r="F360" s="139"/>
      <c r="G360" s="140"/>
    </row>
    <row r="361" spans="2:7" s="35" customFormat="1" x14ac:dyDescent="0.2">
      <c r="B361" s="115">
        <v>1</v>
      </c>
      <c r="C361" s="73" t="s">
        <v>294</v>
      </c>
      <c r="D361" s="39"/>
      <c r="E361" s="39"/>
      <c r="F361" s="39"/>
      <c r="G361" s="39"/>
    </row>
    <row r="362" spans="2:7" s="35" customFormat="1" ht="25.5" x14ac:dyDescent="0.2">
      <c r="B362" s="110" t="s">
        <v>71</v>
      </c>
      <c r="C362" s="40" t="s">
        <v>292</v>
      </c>
      <c r="D362" s="69" t="s">
        <v>397</v>
      </c>
      <c r="E362" s="69" t="s">
        <v>397</v>
      </c>
      <c r="F362" s="111"/>
      <c r="G362" s="111"/>
    </row>
    <row r="363" spans="2:7" s="35" customFormat="1" x14ac:dyDescent="0.2">
      <c r="B363" s="110" t="s">
        <v>78</v>
      </c>
      <c r="C363" s="40" t="s">
        <v>293</v>
      </c>
      <c r="D363" s="69" t="s">
        <v>398</v>
      </c>
      <c r="E363" s="69" t="s">
        <v>399</v>
      </c>
      <c r="F363" s="111"/>
      <c r="G363" s="111"/>
    </row>
    <row r="364" spans="2:7" s="35" customFormat="1" x14ac:dyDescent="0.2">
      <c r="B364" s="110" t="s">
        <v>80</v>
      </c>
      <c r="C364" s="40" t="s">
        <v>295</v>
      </c>
      <c r="D364" s="69" t="s">
        <v>399</v>
      </c>
      <c r="E364" s="69" t="s">
        <v>399</v>
      </c>
      <c r="F364" s="111"/>
      <c r="G364" s="111"/>
    </row>
    <row r="365" spans="2:7" s="35" customFormat="1" x14ac:dyDescent="0.2">
      <c r="B365" s="115" t="s">
        <v>82</v>
      </c>
      <c r="C365" s="43" t="s">
        <v>296</v>
      </c>
      <c r="D365" s="39"/>
      <c r="E365" s="39"/>
      <c r="F365" s="111"/>
      <c r="G365" s="39"/>
    </row>
    <row r="366" spans="2:7" s="35" customFormat="1" x14ac:dyDescent="0.2">
      <c r="B366" s="110" t="s">
        <v>105</v>
      </c>
      <c r="C366" s="40" t="s">
        <v>297</v>
      </c>
      <c r="D366" s="69" t="s">
        <v>403</v>
      </c>
      <c r="E366" s="69" t="s">
        <v>403</v>
      </c>
      <c r="F366" s="111"/>
      <c r="G366" s="111"/>
    </row>
    <row r="367" spans="2:7" s="35" customFormat="1" ht="25.5" x14ac:dyDescent="0.2">
      <c r="B367" s="115" t="s">
        <v>84</v>
      </c>
      <c r="C367" s="68" t="s">
        <v>299</v>
      </c>
      <c r="D367" s="111"/>
      <c r="E367" s="111"/>
      <c r="F367" s="111"/>
      <c r="G367" s="111"/>
    </row>
    <row r="368" spans="2:7" s="35" customFormat="1" ht="25.5" x14ac:dyDescent="0.2">
      <c r="B368" s="110" t="s">
        <v>308</v>
      </c>
      <c r="C368" s="67" t="s">
        <v>300</v>
      </c>
      <c r="D368" s="69" t="s">
        <v>403</v>
      </c>
      <c r="E368" s="69" t="s">
        <v>404</v>
      </c>
      <c r="F368" s="111"/>
      <c r="G368" s="111"/>
    </row>
    <row r="369" spans="2:7" s="35" customFormat="1" x14ac:dyDescent="0.2">
      <c r="B369" s="110" t="s">
        <v>309</v>
      </c>
      <c r="C369" s="67" t="s">
        <v>301</v>
      </c>
      <c r="D369" s="69" t="s">
        <v>404</v>
      </c>
      <c r="E369" s="69" t="s">
        <v>405</v>
      </c>
      <c r="F369" s="111"/>
      <c r="G369" s="111"/>
    </row>
    <row r="370" spans="2:7" s="35" customFormat="1" x14ac:dyDescent="0.2">
      <c r="B370" s="110" t="s">
        <v>310</v>
      </c>
      <c r="C370" s="67" t="s">
        <v>302</v>
      </c>
      <c r="D370" s="69" t="s">
        <v>405</v>
      </c>
      <c r="E370" s="69" t="s">
        <v>406</v>
      </c>
      <c r="F370" s="111"/>
      <c r="G370" s="111"/>
    </row>
    <row r="371" spans="2:7" s="35" customFormat="1" x14ac:dyDescent="0.2">
      <c r="B371" s="110" t="s">
        <v>311</v>
      </c>
      <c r="C371" s="67" t="s">
        <v>303</v>
      </c>
      <c r="D371" s="69" t="s">
        <v>406</v>
      </c>
      <c r="E371" s="69" t="s">
        <v>407</v>
      </c>
      <c r="F371" s="111"/>
      <c r="G371" s="111"/>
    </row>
    <row r="372" spans="2:7" s="35" customFormat="1" x14ac:dyDescent="0.2">
      <c r="B372" s="110" t="s">
        <v>312</v>
      </c>
      <c r="C372" s="67" t="s">
        <v>304</v>
      </c>
      <c r="D372" s="111"/>
      <c r="E372" s="111"/>
      <c r="F372" s="111"/>
      <c r="G372" s="111"/>
    </row>
    <row r="373" spans="2:7" s="35" customFormat="1" x14ac:dyDescent="0.2">
      <c r="B373" s="115" t="s">
        <v>86</v>
      </c>
      <c r="C373" s="68" t="s">
        <v>305</v>
      </c>
      <c r="D373" s="69" t="s">
        <v>407</v>
      </c>
      <c r="E373" s="69" t="s">
        <v>407</v>
      </c>
      <c r="F373" s="111"/>
      <c r="G373" s="111"/>
    </row>
    <row r="374" spans="2:7" s="35" customFormat="1" x14ac:dyDescent="0.2">
      <c r="B374" s="110" t="s">
        <v>313</v>
      </c>
      <c r="C374" s="67" t="s">
        <v>306</v>
      </c>
      <c r="D374" s="69" t="s">
        <v>407</v>
      </c>
      <c r="E374" s="69" t="s">
        <v>407</v>
      </c>
      <c r="F374" s="111"/>
      <c r="G374" s="111"/>
    </row>
    <row r="375" spans="2:7" s="35" customFormat="1" ht="25.5" x14ac:dyDescent="0.2">
      <c r="B375" s="110" t="s">
        <v>314</v>
      </c>
      <c r="C375" s="67" t="s">
        <v>307</v>
      </c>
      <c r="D375" s="69" t="s">
        <v>407</v>
      </c>
      <c r="E375" s="69" t="s">
        <v>407</v>
      </c>
      <c r="F375" s="111"/>
      <c r="G375" s="111"/>
    </row>
    <row r="376" spans="2:7" s="35" customFormat="1" ht="25.5" x14ac:dyDescent="0.2">
      <c r="B376" s="110" t="s">
        <v>315</v>
      </c>
      <c r="C376" s="67" t="s">
        <v>408</v>
      </c>
      <c r="D376" s="69" t="s">
        <v>407</v>
      </c>
      <c r="E376" s="69" t="s">
        <v>407</v>
      </c>
      <c r="F376" s="111"/>
      <c r="G376" s="111"/>
    </row>
    <row r="377" spans="2:7" s="35" customFormat="1" ht="12.75" customHeight="1" x14ac:dyDescent="0.2">
      <c r="B377" s="138" t="s">
        <v>500</v>
      </c>
      <c r="C377" s="139"/>
      <c r="D377" s="139"/>
      <c r="E377" s="139"/>
      <c r="F377" s="139"/>
      <c r="G377" s="140"/>
    </row>
    <row r="378" spans="2:7" s="35" customFormat="1" x14ac:dyDescent="0.2">
      <c r="B378" s="115">
        <v>1</v>
      </c>
      <c r="C378" s="73" t="s">
        <v>294</v>
      </c>
      <c r="D378" s="39"/>
      <c r="E378" s="39"/>
      <c r="F378" s="39"/>
      <c r="G378" s="39"/>
    </row>
    <row r="379" spans="2:7" s="35" customFormat="1" ht="25.5" x14ac:dyDescent="0.2">
      <c r="B379" s="110" t="s">
        <v>71</v>
      </c>
      <c r="C379" s="40" t="s">
        <v>292</v>
      </c>
      <c r="D379" s="69" t="s">
        <v>388</v>
      </c>
      <c r="E379" s="69" t="s">
        <v>388</v>
      </c>
      <c r="F379" s="111"/>
      <c r="G379" s="111"/>
    </row>
    <row r="380" spans="2:7" s="35" customFormat="1" x14ac:dyDescent="0.2">
      <c r="B380" s="110" t="s">
        <v>78</v>
      </c>
      <c r="C380" s="40" t="s">
        <v>293</v>
      </c>
      <c r="D380" s="69" t="s">
        <v>388</v>
      </c>
      <c r="E380" s="69" t="s">
        <v>389</v>
      </c>
      <c r="F380" s="111"/>
      <c r="G380" s="111"/>
    </row>
    <row r="381" spans="2:7" s="35" customFormat="1" x14ac:dyDescent="0.2">
      <c r="B381" s="110" t="s">
        <v>80</v>
      </c>
      <c r="C381" s="40" t="s">
        <v>295</v>
      </c>
      <c r="D381" s="69" t="s">
        <v>389</v>
      </c>
      <c r="E381" s="69" t="s">
        <v>389</v>
      </c>
      <c r="F381" s="111"/>
      <c r="G381" s="111"/>
    </row>
    <row r="382" spans="2:7" s="35" customFormat="1" x14ac:dyDescent="0.2">
      <c r="B382" s="115" t="s">
        <v>82</v>
      </c>
      <c r="C382" s="43" t="s">
        <v>296</v>
      </c>
      <c r="D382" s="39"/>
      <c r="E382" s="39"/>
      <c r="F382" s="111"/>
      <c r="G382" s="39"/>
    </row>
    <row r="383" spans="2:7" s="35" customFormat="1" x14ac:dyDescent="0.2">
      <c r="B383" s="110" t="s">
        <v>105</v>
      </c>
      <c r="C383" s="40" t="s">
        <v>297</v>
      </c>
      <c r="D383" s="69" t="s">
        <v>389</v>
      </c>
      <c r="E383" s="69" t="s">
        <v>390</v>
      </c>
      <c r="F383" s="111"/>
      <c r="G383" s="111"/>
    </row>
    <row r="384" spans="2:7" s="35" customFormat="1" ht="25.5" x14ac:dyDescent="0.2">
      <c r="B384" s="115" t="s">
        <v>84</v>
      </c>
      <c r="C384" s="68" t="s">
        <v>299</v>
      </c>
      <c r="D384" s="111"/>
      <c r="E384" s="111"/>
      <c r="F384" s="111"/>
      <c r="G384" s="111"/>
    </row>
    <row r="385" spans="2:7" s="35" customFormat="1" ht="25.5" x14ac:dyDescent="0.2">
      <c r="B385" s="110" t="s">
        <v>308</v>
      </c>
      <c r="C385" s="67" t="s">
        <v>300</v>
      </c>
      <c r="D385" s="69" t="s">
        <v>390</v>
      </c>
      <c r="E385" s="69" t="s">
        <v>391</v>
      </c>
      <c r="F385" s="111"/>
      <c r="G385" s="111"/>
    </row>
    <row r="386" spans="2:7" s="35" customFormat="1" x14ac:dyDescent="0.2">
      <c r="B386" s="110" t="s">
        <v>309</v>
      </c>
      <c r="C386" s="67" t="s">
        <v>301</v>
      </c>
      <c r="D386" s="69" t="s">
        <v>391</v>
      </c>
      <c r="E386" s="69" t="s">
        <v>396</v>
      </c>
      <c r="F386" s="111"/>
      <c r="G386" s="111"/>
    </row>
    <row r="387" spans="2:7" s="35" customFormat="1" x14ac:dyDescent="0.2">
      <c r="B387" s="110" t="s">
        <v>310</v>
      </c>
      <c r="C387" s="67" t="s">
        <v>302</v>
      </c>
      <c r="D387" s="69" t="s">
        <v>396</v>
      </c>
      <c r="E387" s="69" t="s">
        <v>397</v>
      </c>
      <c r="F387" s="111"/>
      <c r="G387" s="111"/>
    </row>
    <row r="388" spans="2:7" s="35" customFormat="1" x14ac:dyDescent="0.2">
      <c r="B388" s="110" t="s">
        <v>311</v>
      </c>
      <c r="C388" s="67" t="s">
        <v>303</v>
      </c>
      <c r="D388" s="69" t="s">
        <v>397</v>
      </c>
      <c r="E388" s="69" t="s">
        <v>397</v>
      </c>
      <c r="F388" s="111"/>
      <c r="G388" s="111"/>
    </row>
    <row r="389" spans="2:7" s="35" customFormat="1" x14ac:dyDescent="0.2">
      <c r="B389" s="110" t="s">
        <v>312</v>
      </c>
      <c r="C389" s="67" t="s">
        <v>304</v>
      </c>
      <c r="D389" s="69" t="s">
        <v>397</v>
      </c>
      <c r="E389" s="69" t="s">
        <v>398</v>
      </c>
      <c r="F389" s="111"/>
      <c r="G389" s="111"/>
    </row>
    <row r="390" spans="2:7" s="35" customFormat="1" x14ac:dyDescent="0.2">
      <c r="B390" s="115" t="s">
        <v>86</v>
      </c>
      <c r="C390" s="68" t="s">
        <v>305</v>
      </c>
      <c r="D390" s="111"/>
      <c r="E390" s="111"/>
      <c r="F390" s="111"/>
      <c r="G390" s="111"/>
    </row>
    <row r="391" spans="2:7" s="35" customFormat="1" x14ac:dyDescent="0.2">
      <c r="B391" s="110" t="s">
        <v>313</v>
      </c>
      <c r="C391" s="67" t="s">
        <v>306</v>
      </c>
      <c r="D391" s="69" t="s">
        <v>398</v>
      </c>
      <c r="E391" s="69" t="s">
        <v>399</v>
      </c>
      <c r="F391" s="111"/>
      <c r="G391" s="111"/>
    </row>
    <row r="392" spans="2:7" s="35" customFormat="1" ht="25.5" x14ac:dyDescent="0.2">
      <c r="B392" s="110" t="s">
        <v>314</v>
      </c>
      <c r="C392" s="67" t="s">
        <v>307</v>
      </c>
      <c r="D392" s="69" t="s">
        <v>399</v>
      </c>
      <c r="E392" s="69" t="s">
        <v>399</v>
      </c>
      <c r="F392" s="111"/>
      <c r="G392" s="111"/>
    </row>
    <row r="393" spans="2:7" s="35" customFormat="1" ht="25.5" x14ac:dyDescent="0.2">
      <c r="B393" s="110" t="s">
        <v>315</v>
      </c>
      <c r="C393" s="67" t="s">
        <v>408</v>
      </c>
      <c r="D393" s="69" t="s">
        <v>399</v>
      </c>
      <c r="E393" s="69" t="s">
        <v>399</v>
      </c>
      <c r="F393" s="111"/>
      <c r="G393" s="111"/>
    </row>
    <row r="394" spans="2:7" s="35" customFormat="1" ht="12.75" customHeight="1" x14ac:dyDescent="0.2">
      <c r="B394" s="138" t="s">
        <v>501</v>
      </c>
      <c r="C394" s="139"/>
      <c r="D394" s="139"/>
      <c r="E394" s="139"/>
      <c r="F394" s="139"/>
      <c r="G394" s="140"/>
    </row>
    <row r="395" spans="2:7" s="35" customFormat="1" x14ac:dyDescent="0.2">
      <c r="B395" s="115">
        <v>1</v>
      </c>
      <c r="C395" s="73" t="s">
        <v>294</v>
      </c>
      <c r="D395" s="39"/>
      <c r="E395" s="39"/>
      <c r="F395" s="39"/>
      <c r="G395" s="39"/>
    </row>
    <row r="396" spans="2:7" s="35" customFormat="1" ht="25.5" x14ac:dyDescent="0.2">
      <c r="B396" s="110" t="s">
        <v>71</v>
      </c>
      <c r="C396" s="40" t="s">
        <v>292</v>
      </c>
      <c r="D396" s="69" t="s">
        <v>510</v>
      </c>
      <c r="E396" s="69" t="s">
        <v>510</v>
      </c>
      <c r="F396" s="111"/>
      <c r="G396" s="111"/>
    </row>
    <row r="397" spans="2:7" s="35" customFormat="1" x14ac:dyDescent="0.2">
      <c r="B397" s="110" t="s">
        <v>78</v>
      </c>
      <c r="C397" s="40" t="s">
        <v>293</v>
      </c>
      <c r="D397" s="69" t="s">
        <v>510</v>
      </c>
      <c r="E397" s="69" t="s">
        <v>510</v>
      </c>
      <c r="F397" s="111"/>
      <c r="G397" s="111"/>
    </row>
    <row r="398" spans="2:7" s="35" customFormat="1" x14ac:dyDescent="0.2">
      <c r="B398" s="110" t="s">
        <v>80</v>
      </c>
      <c r="C398" s="40" t="s">
        <v>295</v>
      </c>
      <c r="D398" s="69" t="s">
        <v>510</v>
      </c>
      <c r="E398" s="69" t="s">
        <v>510</v>
      </c>
      <c r="F398" s="111"/>
      <c r="G398" s="111"/>
    </row>
    <row r="399" spans="2:7" s="35" customFormat="1" x14ac:dyDescent="0.2">
      <c r="B399" s="115" t="s">
        <v>82</v>
      </c>
      <c r="C399" s="43" t="s">
        <v>296</v>
      </c>
      <c r="D399" s="39"/>
      <c r="E399" s="39"/>
      <c r="F399" s="111"/>
      <c r="G399" s="39"/>
    </row>
    <row r="400" spans="2:7" s="35" customFormat="1" x14ac:dyDescent="0.2">
      <c r="B400" s="110" t="s">
        <v>105</v>
      </c>
      <c r="C400" s="40" t="s">
        <v>297</v>
      </c>
      <c r="D400" s="69" t="s">
        <v>510</v>
      </c>
      <c r="E400" s="69" t="s">
        <v>510</v>
      </c>
      <c r="F400" s="111"/>
      <c r="G400" s="111"/>
    </row>
    <row r="401" spans="2:7" s="35" customFormat="1" ht="25.5" x14ac:dyDescent="0.2">
      <c r="B401" s="115" t="s">
        <v>84</v>
      </c>
      <c r="C401" s="68" t="s">
        <v>299</v>
      </c>
      <c r="D401" s="111"/>
      <c r="E401" s="111"/>
      <c r="F401" s="111"/>
      <c r="G401" s="111"/>
    </row>
    <row r="402" spans="2:7" s="35" customFormat="1" ht="25.5" x14ac:dyDescent="0.2">
      <c r="B402" s="110" t="s">
        <v>308</v>
      </c>
      <c r="C402" s="67" t="s">
        <v>300</v>
      </c>
      <c r="D402" s="69" t="s">
        <v>404</v>
      </c>
      <c r="E402" s="69" t="s">
        <v>405</v>
      </c>
      <c r="F402" s="111"/>
      <c r="G402" s="111"/>
    </row>
    <row r="403" spans="2:7" s="35" customFormat="1" x14ac:dyDescent="0.2">
      <c r="B403" s="110" t="s">
        <v>309</v>
      </c>
      <c r="C403" s="67" t="s">
        <v>301</v>
      </c>
      <c r="D403" s="69" t="s">
        <v>392</v>
      </c>
      <c r="E403" s="69" t="s">
        <v>405</v>
      </c>
      <c r="F403" s="111"/>
      <c r="G403" s="111"/>
    </row>
    <row r="404" spans="2:7" s="35" customFormat="1" x14ac:dyDescent="0.2">
      <c r="B404" s="110" t="s">
        <v>310</v>
      </c>
      <c r="C404" s="67" t="s">
        <v>302</v>
      </c>
      <c r="D404" s="69" t="s">
        <v>393</v>
      </c>
      <c r="E404" s="69" t="s">
        <v>406</v>
      </c>
      <c r="F404" s="111"/>
      <c r="G404" s="111"/>
    </row>
    <row r="405" spans="2:7" s="35" customFormat="1" x14ac:dyDescent="0.2">
      <c r="B405" s="110" t="s">
        <v>311</v>
      </c>
      <c r="C405" s="67" t="s">
        <v>303</v>
      </c>
      <c r="D405" s="69" t="s">
        <v>406</v>
      </c>
      <c r="E405" s="69" t="s">
        <v>407</v>
      </c>
      <c r="F405" s="111"/>
      <c r="G405" s="111"/>
    </row>
    <row r="406" spans="2:7" s="35" customFormat="1" x14ac:dyDescent="0.2">
      <c r="B406" s="110" t="s">
        <v>312</v>
      </c>
      <c r="C406" s="67" t="s">
        <v>304</v>
      </c>
      <c r="D406" s="69" t="s">
        <v>406</v>
      </c>
      <c r="E406" s="69" t="s">
        <v>407</v>
      </c>
      <c r="F406" s="111"/>
      <c r="G406" s="111"/>
    </row>
    <row r="407" spans="2:7" s="35" customFormat="1" x14ac:dyDescent="0.2">
      <c r="B407" s="115" t="s">
        <v>86</v>
      </c>
      <c r="C407" s="68" t="s">
        <v>305</v>
      </c>
      <c r="D407" s="111"/>
      <c r="E407" s="111"/>
      <c r="F407" s="111"/>
      <c r="G407" s="111"/>
    </row>
    <row r="408" spans="2:7" s="35" customFormat="1" x14ac:dyDescent="0.2">
      <c r="B408" s="110" t="s">
        <v>313</v>
      </c>
      <c r="C408" s="67" t="s">
        <v>306</v>
      </c>
      <c r="D408" s="69" t="s">
        <v>407</v>
      </c>
      <c r="E408" s="69" t="s">
        <v>407</v>
      </c>
      <c r="F408" s="111"/>
      <c r="G408" s="111"/>
    </row>
    <row r="409" spans="2:7" s="35" customFormat="1" ht="25.5" x14ac:dyDescent="0.2">
      <c r="B409" s="110" t="s">
        <v>314</v>
      </c>
      <c r="C409" s="67" t="s">
        <v>307</v>
      </c>
      <c r="D409" s="69" t="s">
        <v>407</v>
      </c>
      <c r="E409" s="69" t="s">
        <v>407</v>
      </c>
      <c r="F409" s="111"/>
      <c r="G409" s="111"/>
    </row>
    <row r="410" spans="2:7" s="35" customFormat="1" ht="25.5" x14ac:dyDescent="0.2">
      <c r="B410" s="110" t="s">
        <v>315</v>
      </c>
      <c r="C410" s="67" t="s">
        <v>408</v>
      </c>
      <c r="D410" s="69" t="s">
        <v>407</v>
      </c>
      <c r="E410" s="69" t="s">
        <v>407</v>
      </c>
      <c r="F410" s="111"/>
      <c r="G410" s="111"/>
    </row>
    <row r="411" spans="2:7" s="35" customFormat="1" ht="12.75" customHeight="1" x14ac:dyDescent="0.2">
      <c r="B411" s="138" t="s">
        <v>341</v>
      </c>
      <c r="C411" s="139"/>
      <c r="D411" s="139"/>
      <c r="E411" s="139"/>
      <c r="F411" s="139"/>
      <c r="G411" s="140"/>
    </row>
    <row r="412" spans="2:7" s="35" customFormat="1" x14ac:dyDescent="0.2">
      <c r="B412" s="115">
        <v>1</v>
      </c>
      <c r="C412" s="73" t="s">
        <v>294</v>
      </c>
      <c r="D412" s="39"/>
      <c r="E412" s="39"/>
      <c r="F412" s="39"/>
      <c r="G412" s="39"/>
    </row>
    <row r="413" spans="2:7" s="35" customFormat="1" ht="25.5" x14ac:dyDescent="0.2">
      <c r="B413" s="110" t="s">
        <v>71</v>
      </c>
      <c r="C413" s="40" t="s">
        <v>292</v>
      </c>
      <c r="D413" s="69" t="s">
        <v>388</v>
      </c>
      <c r="E413" s="69" t="s">
        <v>395</v>
      </c>
      <c r="F413" s="111"/>
      <c r="G413" s="111"/>
    </row>
    <row r="414" spans="2:7" s="35" customFormat="1" x14ac:dyDescent="0.2">
      <c r="B414" s="110" t="s">
        <v>78</v>
      </c>
      <c r="C414" s="40" t="s">
        <v>293</v>
      </c>
      <c r="D414" s="69" t="s">
        <v>388</v>
      </c>
      <c r="E414" s="69" t="s">
        <v>395</v>
      </c>
      <c r="F414" s="111"/>
      <c r="G414" s="111"/>
    </row>
    <row r="415" spans="2:7" s="35" customFormat="1" x14ac:dyDescent="0.2">
      <c r="B415" s="110" t="s">
        <v>80</v>
      </c>
      <c r="C415" s="40" t="s">
        <v>295</v>
      </c>
      <c r="D415" s="69" t="s">
        <v>388</v>
      </c>
      <c r="E415" s="69" t="s">
        <v>395</v>
      </c>
      <c r="F415" s="111"/>
      <c r="G415" s="111"/>
    </row>
    <row r="416" spans="2:7" s="35" customFormat="1" x14ac:dyDescent="0.2">
      <c r="B416" s="115" t="s">
        <v>82</v>
      </c>
      <c r="C416" s="43" t="s">
        <v>296</v>
      </c>
      <c r="D416" s="39"/>
      <c r="E416" s="39"/>
      <c r="F416" s="111"/>
      <c r="G416" s="39"/>
    </row>
    <row r="417" spans="2:7" s="35" customFormat="1" x14ac:dyDescent="0.2">
      <c r="B417" s="110" t="s">
        <v>105</v>
      </c>
      <c r="C417" s="40" t="s">
        <v>297</v>
      </c>
      <c r="D417" s="69" t="s">
        <v>388</v>
      </c>
      <c r="E417" s="69" t="s">
        <v>395</v>
      </c>
      <c r="F417" s="111"/>
      <c r="G417" s="111"/>
    </row>
    <row r="418" spans="2:7" s="35" customFormat="1" ht="25.5" x14ac:dyDescent="0.2">
      <c r="B418" s="115" t="s">
        <v>84</v>
      </c>
      <c r="C418" s="68" t="s">
        <v>299</v>
      </c>
      <c r="D418" s="111"/>
      <c r="E418" s="111"/>
      <c r="F418" s="111"/>
      <c r="G418" s="111"/>
    </row>
    <row r="419" spans="2:7" s="35" customFormat="1" ht="25.5" x14ac:dyDescent="0.2">
      <c r="B419" s="110" t="s">
        <v>308</v>
      </c>
      <c r="C419" s="67" t="s">
        <v>300</v>
      </c>
      <c r="D419" s="69" t="s">
        <v>388</v>
      </c>
      <c r="E419" s="69" t="s">
        <v>395</v>
      </c>
      <c r="F419" s="111"/>
      <c r="G419" s="111"/>
    </row>
    <row r="420" spans="2:7" s="35" customFormat="1" x14ac:dyDescent="0.2">
      <c r="B420" s="110" t="s">
        <v>309</v>
      </c>
      <c r="C420" s="67" t="s">
        <v>301</v>
      </c>
      <c r="D420" s="69" t="s">
        <v>388</v>
      </c>
      <c r="E420" s="69" t="s">
        <v>395</v>
      </c>
      <c r="F420" s="111"/>
      <c r="G420" s="111"/>
    </row>
    <row r="421" spans="2:7" s="35" customFormat="1" x14ac:dyDescent="0.2">
      <c r="B421" s="110" t="s">
        <v>310</v>
      </c>
      <c r="C421" s="67" t="s">
        <v>302</v>
      </c>
      <c r="D421" s="69" t="s">
        <v>388</v>
      </c>
      <c r="E421" s="69" t="s">
        <v>395</v>
      </c>
      <c r="F421" s="111"/>
      <c r="G421" s="111"/>
    </row>
    <row r="422" spans="2:7" s="35" customFormat="1" x14ac:dyDescent="0.2">
      <c r="B422" s="110" t="s">
        <v>311</v>
      </c>
      <c r="C422" s="67" t="s">
        <v>303</v>
      </c>
      <c r="D422" s="69" t="s">
        <v>388</v>
      </c>
      <c r="E422" s="69" t="s">
        <v>395</v>
      </c>
      <c r="F422" s="111"/>
      <c r="G422" s="111"/>
    </row>
    <row r="423" spans="2:7" s="35" customFormat="1" x14ac:dyDescent="0.2">
      <c r="B423" s="110" t="s">
        <v>312</v>
      </c>
      <c r="C423" s="67" t="s">
        <v>304</v>
      </c>
      <c r="D423" s="69" t="s">
        <v>388</v>
      </c>
      <c r="E423" s="69" t="s">
        <v>395</v>
      </c>
      <c r="F423" s="111"/>
      <c r="G423" s="111"/>
    </row>
    <row r="424" spans="2:7" s="35" customFormat="1" x14ac:dyDescent="0.2">
      <c r="B424" s="115" t="s">
        <v>86</v>
      </c>
      <c r="C424" s="68" t="s">
        <v>305</v>
      </c>
      <c r="D424" s="111"/>
      <c r="E424" s="111"/>
      <c r="F424" s="111"/>
      <c r="G424" s="111"/>
    </row>
    <row r="425" spans="2:7" s="35" customFormat="1" x14ac:dyDescent="0.2">
      <c r="B425" s="110" t="s">
        <v>313</v>
      </c>
      <c r="C425" s="67" t="s">
        <v>306</v>
      </c>
      <c r="D425" s="69" t="s">
        <v>388</v>
      </c>
      <c r="E425" s="69" t="s">
        <v>395</v>
      </c>
      <c r="F425" s="111"/>
      <c r="G425" s="111"/>
    </row>
    <row r="426" spans="2:7" s="35" customFormat="1" ht="25.5" x14ac:dyDescent="0.2">
      <c r="B426" s="110" t="s">
        <v>314</v>
      </c>
      <c r="C426" s="67" t="s">
        <v>307</v>
      </c>
      <c r="D426" s="69" t="s">
        <v>388</v>
      </c>
      <c r="E426" s="69" t="s">
        <v>395</v>
      </c>
      <c r="F426" s="111"/>
      <c r="G426" s="111"/>
    </row>
    <row r="427" spans="2:7" s="35" customFormat="1" ht="25.5" x14ac:dyDescent="0.2">
      <c r="B427" s="110" t="s">
        <v>315</v>
      </c>
      <c r="C427" s="67" t="s">
        <v>408</v>
      </c>
      <c r="D427" s="69" t="s">
        <v>388</v>
      </c>
      <c r="E427" s="69" t="s">
        <v>395</v>
      </c>
      <c r="F427" s="111"/>
      <c r="G427" s="111"/>
    </row>
    <row r="428" spans="2:7" s="35" customFormat="1" ht="12.75" customHeight="1" x14ac:dyDescent="0.2">
      <c r="B428" s="138" t="s">
        <v>342</v>
      </c>
      <c r="C428" s="139"/>
      <c r="D428" s="139"/>
      <c r="E428" s="139"/>
      <c r="F428" s="139"/>
      <c r="G428" s="140"/>
    </row>
    <row r="429" spans="2:7" s="35" customFormat="1" x14ac:dyDescent="0.2">
      <c r="B429" s="115">
        <v>1</v>
      </c>
      <c r="C429" s="73" t="s">
        <v>294</v>
      </c>
      <c r="D429" s="39"/>
      <c r="E429" s="39"/>
      <c r="F429" s="39"/>
      <c r="G429" s="39"/>
    </row>
    <row r="430" spans="2:7" s="35" customFormat="1" ht="25.5" x14ac:dyDescent="0.2">
      <c r="B430" s="110" t="s">
        <v>71</v>
      </c>
      <c r="C430" s="40" t="s">
        <v>292</v>
      </c>
      <c r="D430" s="69" t="s">
        <v>392</v>
      </c>
      <c r="E430" s="69" t="s">
        <v>392</v>
      </c>
      <c r="F430" s="111"/>
      <c r="G430" s="111"/>
    </row>
    <row r="431" spans="2:7" s="35" customFormat="1" x14ac:dyDescent="0.2">
      <c r="B431" s="110" t="s">
        <v>78</v>
      </c>
      <c r="C431" s="40" t="s">
        <v>293</v>
      </c>
      <c r="D431" s="69" t="s">
        <v>392</v>
      </c>
      <c r="E431" s="69" t="s">
        <v>393</v>
      </c>
      <c r="F431" s="111"/>
      <c r="G431" s="111"/>
    </row>
    <row r="432" spans="2:7" s="35" customFormat="1" x14ac:dyDescent="0.2">
      <c r="B432" s="110" t="s">
        <v>80</v>
      </c>
      <c r="C432" s="40" t="s">
        <v>295</v>
      </c>
      <c r="D432" s="69" t="s">
        <v>393</v>
      </c>
      <c r="E432" s="69" t="s">
        <v>393</v>
      </c>
      <c r="F432" s="111"/>
      <c r="G432" s="111"/>
    </row>
    <row r="433" spans="2:7" s="35" customFormat="1" x14ac:dyDescent="0.2">
      <c r="B433" s="115" t="s">
        <v>82</v>
      </c>
      <c r="C433" s="43" t="s">
        <v>296</v>
      </c>
      <c r="D433" s="39"/>
      <c r="E433" s="39"/>
      <c r="F433" s="111"/>
      <c r="G433" s="39"/>
    </row>
    <row r="434" spans="2:7" s="35" customFormat="1" x14ac:dyDescent="0.2">
      <c r="B434" s="110" t="s">
        <v>105</v>
      </c>
      <c r="C434" s="40" t="s">
        <v>297</v>
      </c>
      <c r="D434" s="69" t="s">
        <v>393</v>
      </c>
      <c r="E434" s="69" t="s">
        <v>394</v>
      </c>
      <c r="F434" s="111"/>
      <c r="G434" s="111"/>
    </row>
    <row r="435" spans="2:7" s="35" customFormat="1" ht="25.5" x14ac:dyDescent="0.2">
      <c r="B435" s="115" t="s">
        <v>84</v>
      </c>
      <c r="C435" s="68" t="s">
        <v>299</v>
      </c>
      <c r="D435" s="111"/>
      <c r="E435" s="111"/>
      <c r="F435" s="111"/>
      <c r="G435" s="111"/>
    </row>
    <row r="436" spans="2:7" s="35" customFormat="1" ht="25.5" x14ac:dyDescent="0.2">
      <c r="B436" s="110" t="s">
        <v>308</v>
      </c>
      <c r="C436" s="67" t="s">
        <v>300</v>
      </c>
      <c r="D436" s="69" t="s">
        <v>394</v>
      </c>
      <c r="E436" s="69" t="s">
        <v>394</v>
      </c>
      <c r="F436" s="111"/>
      <c r="G436" s="111"/>
    </row>
    <row r="437" spans="2:7" s="35" customFormat="1" x14ac:dyDescent="0.2">
      <c r="B437" s="110" t="s">
        <v>309</v>
      </c>
      <c r="C437" s="67" t="s">
        <v>301</v>
      </c>
      <c r="D437" s="69" t="s">
        <v>394</v>
      </c>
      <c r="E437" s="69" t="s">
        <v>394</v>
      </c>
      <c r="F437" s="111"/>
      <c r="G437" s="111"/>
    </row>
    <row r="438" spans="2:7" s="35" customFormat="1" x14ac:dyDescent="0.2">
      <c r="B438" s="110" t="s">
        <v>310</v>
      </c>
      <c r="C438" s="67" t="s">
        <v>302</v>
      </c>
      <c r="D438" s="69" t="s">
        <v>394</v>
      </c>
      <c r="E438" s="69" t="s">
        <v>395</v>
      </c>
      <c r="F438" s="111"/>
      <c r="G438" s="111"/>
    </row>
    <row r="439" spans="2:7" s="35" customFormat="1" x14ac:dyDescent="0.2">
      <c r="B439" s="110" t="s">
        <v>311</v>
      </c>
      <c r="C439" s="67" t="s">
        <v>303</v>
      </c>
      <c r="D439" s="69" t="s">
        <v>395</v>
      </c>
      <c r="E439" s="69" t="s">
        <v>395</v>
      </c>
      <c r="F439" s="111"/>
      <c r="G439" s="111"/>
    </row>
    <row r="440" spans="2:7" s="35" customFormat="1" x14ac:dyDescent="0.2">
      <c r="B440" s="110" t="s">
        <v>312</v>
      </c>
      <c r="C440" s="67" t="s">
        <v>304</v>
      </c>
      <c r="D440" s="69" t="s">
        <v>395</v>
      </c>
      <c r="E440" s="69" t="s">
        <v>395</v>
      </c>
      <c r="F440" s="111"/>
      <c r="G440" s="111"/>
    </row>
    <row r="441" spans="2:7" s="35" customFormat="1" x14ac:dyDescent="0.2">
      <c r="B441" s="115" t="s">
        <v>86</v>
      </c>
      <c r="C441" s="68" t="s">
        <v>305</v>
      </c>
      <c r="D441" s="111"/>
      <c r="E441" s="111"/>
      <c r="F441" s="111"/>
      <c r="G441" s="111"/>
    </row>
    <row r="442" spans="2:7" s="35" customFormat="1" x14ac:dyDescent="0.2">
      <c r="B442" s="110" t="s">
        <v>313</v>
      </c>
      <c r="C442" s="67" t="s">
        <v>306</v>
      </c>
      <c r="D442" s="69" t="s">
        <v>395</v>
      </c>
      <c r="E442" s="69" t="s">
        <v>395</v>
      </c>
      <c r="F442" s="111"/>
      <c r="G442" s="111"/>
    </row>
    <row r="443" spans="2:7" s="35" customFormat="1" ht="25.5" x14ac:dyDescent="0.2">
      <c r="B443" s="110" t="s">
        <v>314</v>
      </c>
      <c r="C443" s="67" t="s">
        <v>307</v>
      </c>
      <c r="D443" s="69" t="s">
        <v>395</v>
      </c>
      <c r="E443" s="69" t="s">
        <v>395</v>
      </c>
      <c r="F443" s="111"/>
      <c r="G443" s="111"/>
    </row>
    <row r="444" spans="2:7" s="35" customFormat="1" ht="25.5" x14ac:dyDescent="0.2">
      <c r="B444" s="110" t="s">
        <v>315</v>
      </c>
      <c r="C444" s="67" t="s">
        <v>408</v>
      </c>
      <c r="D444" s="69" t="s">
        <v>395</v>
      </c>
      <c r="E444" s="69" t="s">
        <v>395</v>
      </c>
      <c r="F444" s="111"/>
      <c r="G444" s="111"/>
    </row>
    <row r="445" spans="2:7" s="35" customFormat="1" ht="12.75" customHeight="1" x14ac:dyDescent="0.2">
      <c r="B445" s="138" t="s">
        <v>343</v>
      </c>
      <c r="C445" s="139"/>
      <c r="D445" s="139"/>
      <c r="E445" s="139"/>
      <c r="F445" s="139"/>
      <c r="G445" s="140"/>
    </row>
    <row r="446" spans="2:7" s="35" customFormat="1" x14ac:dyDescent="0.2">
      <c r="B446" s="115">
        <v>1</v>
      </c>
      <c r="C446" s="73" t="s">
        <v>294</v>
      </c>
      <c r="D446" s="39"/>
      <c r="E446" s="39"/>
      <c r="F446" s="39"/>
      <c r="G446" s="39"/>
    </row>
    <row r="447" spans="2:7" s="35" customFormat="1" ht="25.5" x14ac:dyDescent="0.2">
      <c r="B447" s="110" t="s">
        <v>71</v>
      </c>
      <c r="C447" s="40" t="s">
        <v>292</v>
      </c>
      <c r="D447" s="69" t="s">
        <v>404</v>
      </c>
      <c r="E447" s="69" t="s">
        <v>407</v>
      </c>
      <c r="F447" s="111"/>
      <c r="G447" s="111"/>
    </row>
    <row r="448" spans="2:7" s="35" customFormat="1" x14ac:dyDescent="0.2">
      <c r="B448" s="110" t="s">
        <v>78</v>
      </c>
      <c r="C448" s="40" t="s">
        <v>293</v>
      </c>
      <c r="D448" s="69" t="s">
        <v>404</v>
      </c>
      <c r="E448" s="69" t="s">
        <v>407</v>
      </c>
      <c r="F448" s="111"/>
      <c r="G448" s="111"/>
    </row>
    <row r="449" spans="2:7" s="35" customFormat="1" x14ac:dyDescent="0.2">
      <c r="B449" s="110" t="s">
        <v>80</v>
      </c>
      <c r="C449" s="40" t="s">
        <v>295</v>
      </c>
      <c r="D449" s="69" t="s">
        <v>404</v>
      </c>
      <c r="E449" s="69" t="s">
        <v>407</v>
      </c>
      <c r="F449" s="111"/>
      <c r="G449" s="111"/>
    </row>
    <row r="450" spans="2:7" s="35" customFormat="1" x14ac:dyDescent="0.2">
      <c r="B450" s="115" t="s">
        <v>82</v>
      </c>
      <c r="C450" s="43" t="s">
        <v>296</v>
      </c>
      <c r="D450" s="39"/>
      <c r="E450" s="39"/>
      <c r="F450" s="111"/>
      <c r="G450" s="39"/>
    </row>
    <row r="451" spans="2:7" s="35" customFormat="1" x14ac:dyDescent="0.2">
      <c r="B451" s="110" t="s">
        <v>105</v>
      </c>
      <c r="C451" s="40" t="s">
        <v>297</v>
      </c>
      <c r="D451" s="69" t="s">
        <v>404</v>
      </c>
      <c r="E451" s="69" t="s">
        <v>407</v>
      </c>
      <c r="F451" s="111"/>
      <c r="G451" s="111"/>
    </row>
    <row r="452" spans="2:7" s="35" customFormat="1" ht="25.5" x14ac:dyDescent="0.2">
      <c r="B452" s="115" t="s">
        <v>84</v>
      </c>
      <c r="C452" s="68" t="s">
        <v>299</v>
      </c>
      <c r="D452" s="111"/>
      <c r="E452" s="111"/>
      <c r="F452" s="111"/>
      <c r="G452" s="111"/>
    </row>
    <row r="453" spans="2:7" s="35" customFormat="1" ht="25.5" x14ac:dyDescent="0.2">
      <c r="B453" s="110" t="s">
        <v>308</v>
      </c>
      <c r="C453" s="67" t="s">
        <v>300</v>
      </c>
      <c r="D453" s="69" t="s">
        <v>405</v>
      </c>
      <c r="E453" s="69" t="s">
        <v>407</v>
      </c>
      <c r="F453" s="111"/>
      <c r="G453" s="111"/>
    </row>
    <row r="454" spans="2:7" s="35" customFormat="1" x14ac:dyDescent="0.2">
      <c r="B454" s="110" t="s">
        <v>309</v>
      </c>
      <c r="C454" s="67" t="s">
        <v>301</v>
      </c>
      <c r="D454" s="69" t="s">
        <v>405</v>
      </c>
      <c r="E454" s="69" t="s">
        <v>407</v>
      </c>
      <c r="F454" s="111"/>
      <c r="G454" s="111"/>
    </row>
    <row r="455" spans="2:7" s="35" customFormat="1" x14ac:dyDescent="0.2">
      <c r="B455" s="110" t="s">
        <v>310</v>
      </c>
      <c r="C455" s="67" t="s">
        <v>302</v>
      </c>
      <c r="D455" s="69" t="s">
        <v>405</v>
      </c>
      <c r="E455" s="69" t="s">
        <v>407</v>
      </c>
      <c r="F455" s="111"/>
      <c r="G455" s="111"/>
    </row>
    <row r="456" spans="2:7" s="35" customFormat="1" x14ac:dyDescent="0.2">
      <c r="B456" s="110" t="s">
        <v>311</v>
      </c>
      <c r="C456" s="67" t="s">
        <v>303</v>
      </c>
      <c r="D456" s="69" t="s">
        <v>405</v>
      </c>
      <c r="E456" s="69" t="s">
        <v>407</v>
      </c>
      <c r="F456" s="111"/>
      <c r="G456" s="111"/>
    </row>
    <row r="457" spans="2:7" s="35" customFormat="1" x14ac:dyDescent="0.2">
      <c r="B457" s="110" t="s">
        <v>312</v>
      </c>
      <c r="C457" s="67" t="s">
        <v>304</v>
      </c>
      <c r="D457" s="69" t="s">
        <v>405</v>
      </c>
      <c r="E457" s="69" t="s">
        <v>407</v>
      </c>
      <c r="F457" s="111"/>
      <c r="G457" s="111"/>
    </row>
    <row r="458" spans="2:7" s="35" customFormat="1" x14ac:dyDescent="0.2">
      <c r="B458" s="115" t="s">
        <v>86</v>
      </c>
      <c r="C458" s="68" t="s">
        <v>305</v>
      </c>
      <c r="D458" s="111"/>
      <c r="E458" s="111"/>
      <c r="F458" s="111"/>
      <c r="G458" s="111"/>
    </row>
    <row r="459" spans="2:7" s="35" customFormat="1" x14ac:dyDescent="0.2">
      <c r="B459" s="110" t="s">
        <v>313</v>
      </c>
      <c r="C459" s="67" t="s">
        <v>306</v>
      </c>
      <c r="D459" s="69" t="s">
        <v>392</v>
      </c>
      <c r="E459" s="69" t="s">
        <v>395</v>
      </c>
      <c r="F459" s="111"/>
      <c r="G459" s="111"/>
    </row>
    <row r="460" spans="2:7" s="35" customFormat="1" ht="25.5" x14ac:dyDescent="0.2">
      <c r="B460" s="110" t="s">
        <v>314</v>
      </c>
      <c r="C460" s="67" t="s">
        <v>307</v>
      </c>
      <c r="D460" s="69" t="s">
        <v>392</v>
      </c>
      <c r="E460" s="69" t="s">
        <v>395</v>
      </c>
      <c r="F460" s="111"/>
      <c r="G460" s="111"/>
    </row>
    <row r="461" spans="2:7" s="35" customFormat="1" ht="25.5" x14ac:dyDescent="0.2">
      <c r="B461" s="110" t="s">
        <v>315</v>
      </c>
      <c r="C461" s="67" t="s">
        <v>408</v>
      </c>
      <c r="D461" s="69" t="s">
        <v>392</v>
      </c>
      <c r="E461" s="69" t="s">
        <v>395</v>
      </c>
      <c r="F461" s="111"/>
      <c r="G461" s="111"/>
    </row>
    <row r="462" spans="2:7" s="35" customFormat="1" x14ac:dyDescent="0.2">
      <c r="B462" s="138" t="s">
        <v>462</v>
      </c>
      <c r="C462" s="139"/>
      <c r="D462" s="139"/>
      <c r="E462" s="139"/>
      <c r="F462" s="139"/>
      <c r="G462" s="140"/>
    </row>
    <row r="463" spans="2:7" s="35" customFormat="1" x14ac:dyDescent="0.2">
      <c r="B463" s="115">
        <v>1</v>
      </c>
      <c r="C463" s="73" t="s">
        <v>294</v>
      </c>
      <c r="D463" s="39"/>
      <c r="E463" s="39"/>
      <c r="F463" s="39"/>
      <c r="G463" s="39"/>
    </row>
    <row r="464" spans="2:7" s="35" customFormat="1" ht="25.5" x14ac:dyDescent="0.2">
      <c r="B464" s="110" t="s">
        <v>71</v>
      </c>
      <c r="C464" s="40" t="s">
        <v>292</v>
      </c>
      <c r="D464" s="69" t="s">
        <v>402</v>
      </c>
      <c r="E464" s="69" t="s">
        <v>402</v>
      </c>
      <c r="F464" s="111"/>
      <c r="G464" s="111"/>
    </row>
    <row r="465" spans="2:7" s="35" customFormat="1" x14ac:dyDescent="0.2">
      <c r="B465" s="110" t="s">
        <v>78</v>
      </c>
      <c r="C465" s="40" t="s">
        <v>293</v>
      </c>
      <c r="D465" s="69" t="s">
        <v>502</v>
      </c>
      <c r="E465" s="69" t="s">
        <v>402</v>
      </c>
      <c r="F465" s="111"/>
      <c r="G465" s="111"/>
    </row>
    <row r="466" spans="2:7" s="35" customFormat="1" x14ac:dyDescent="0.2">
      <c r="B466" s="110" t="s">
        <v>80</v>
      </c>
      <c r="C466" s="40" t="s">
        <v>295</v>
      </c>
      <c r="D466" s="69" t="s">
        <v>402</v>
      </c>
      <c r="E466" s="69" t="s">
        <v>403</v>
      </c>
      <c r="F466" s="111"/>
      <c r="G466" s="111"/>
    </row>
    <row r="467" spans="2:7" s="35" customFormat="1" x14ac:dyDescent="0.2">
      <c r="B467" s="115" t="s">
        <v>82</v>
      </c>
      <c r="C467" s="43" t="s">
        <v>296</v>
      </c>
      <c r="D467" s="39"/>
      <c r="E467" s="39"/>
      <c r="F467" s="111"/>
      <c r="G467" s="39"/>
    </row>
    <row r="468" spans="2:7" s="35" customFormat="1" x14ac:dyDescent="0.2">
      <c r="B468" s="110" t="s">
        <v>105</v>
      </c>
      <c r="C468" s="40" t="s">
        <v>297</v>
      </c>
      <c r="D468" s="69" t="s">
        <v>404</v>
      </c>
      <c r="E468" s="69" t="s">
        <v>404</v>
      </c>
      <c r="F468" s="111"/>
      <c r="G468" s="111"/>
    </row>
    <row r="469" spans="2:7" s="35" customFormat="1" ht="25.5" x14ac:dyDescent="0.2">
      <c r="B469" s="115" t="s">
        <v>84</v>
      </c>
      <c r="C469" s="68" t="s">
        <v>299</v>
      </c>
      <c r="D469" s="111"/>
      <c r="E469" s="111"/>
      <c r="F469" s="111"/>
      <c r="G469" s="111"/>
    </row>
    <row r="470" spans="2:7" s="35" customFormat="1" ht="25.5" x14ac:dyDescent="0.2">
      <c r="B470" s="110" t="s">
        <v>308</v>
      </c>
      <c r="C470" s="67" t="s">
        <v>300</v>
      </c>
      <c r="D470" s="69" t="s">
        <v>404</v>
      </c>
      <c r="E470" s="69" t="s">
        <v>404</v>
      </c>
      <c r="F470" s="111"/>
      <c r="G470" s="111"/>
    </row>
    <row r="471" spans="2:7" s="35" customFormat="1" x14ac:dyDescent="0.2">
      <c r="B471" s="110" t="s">
        <v>309</v>
      </c>
      <c r="C471" s="67" t="s">
        <v>301</v>
      </c>
      <c r="D471" s="69" t="s">
        <v>405</v>
      </c>
      <c r="E471" s="69" t="s">
        <v>405</v>
      </c>
      <c r="F471" s="111"/>
      <c r="G471" s="111"/>
    </row>
    <row r="472" spans="2:7" s="35" customFormat="1" x14ac:dyDescent="0.2">
      <c r="B472" s="110" t="s">
        <v>310</v>
      </c>
      <c r="C472" s="67" t="s">
        <v>302</v>
      </c>
      <c r="D472" s="69" t="s">
        <v>405</v>
      </c>
      <c r="E472" s="69" t="s">
        <v>406</v>
      </c>
      <c r="F472" s="111"/>
      <c r="G472" s="111"/>
    </row>
    <row r="473" spans="2:7" s="35" customFormat="1" x14ac:dyDescent="0.2">
      <c r="B473" s="110" t="s">
        <v>311</v>
      </c>
      <c r="C473" s="67" t="s">
        <v>303</v>
      </c>
      <c r="D473" s="69" t="s">
        <v>406</v>
      </c>
      <c r="E473" s="69" t="s">
        <v>406</v>
      </c>
      <c r="F473" s="111"/>
      <c r="G473" s="111"/>
    </row>
    <row r="474" spans="2:7" s="35" customFormat="1" x14ac:dyDescent="0.2">
      <c r="B474" s="110" t="s">
        <v>312</v>
      </c>
      <c r="C474" s="67" t="s">
        <v>304</v>
      </c>
      <c r="D474" s="69" t="s">
        <v>406</v>
      </c>
      <c r="E474" s="69" t="s">
        <v>406</v>
      </c>
      <c r="F474" s="111"/>
      <c r="G474" s="111"/>
    </row>
    <row r="475" spans="2:7" s="35" customFormat="1" x14ac:dyDescent="0.2">
      <c r="B475" s="115" t="s">
        <v>86</v>
      </c>
      <c r="C475" s="68" t="s">
        <v>305</v>
      </c>
      <c r="D475" s="111"/>
      <c r="E475" s="111"/>
      <c r="F475" s="111"/>
      <c r="G475" s="111"/>
    </row>
    <row r="476" spans="2:7" s="35" customFormat="1" x14ac:dyDescent="0.2">
      <c r="B476" s="110" t="s">
        <v>313</v>
      </c>
      <c r="C476" s="67" t="s">
        <v>306</v>
      </c>
      <c r="D476" s="69" t="s">
        <v>406</v>
      </c>
      <c r="E476" s="69" t="s">
        <v>407</v>
      </c>
      <c r="F476" s="111"/>
      <c r="G476" s="111"/>
    </row>
    <row r="477" spans="2:7" s="35" customFormat="1" ht="25.5" x14ac:dyDescent="0.2">
      <c r="B477" s="110" t="s">
        <v>314</v>
      </c>
      <c r="C477" s="67" t="s">
        <v>307</v>
      </c>
      <c r="D477" s="69" t="s">
        <v>406</v>
      </c>
      <c r="E477" s="69" t="s">
        <v>407</v>
      </c>
      <c r="F477" s="111"/>
      <c r="G477" s="111"/>
    </row>
    <row r="478" spans="2:7" s="35" customFormat="1" ht="25.5" x14ac:dyDescent="0.2">
      <c r="B478" s="110" t="s">
        <v>315</v>
      </c>
      <c r="C478" s="67" t="s">
        <v>408</v>
      </c>
      <c r="D478" s="69" t="s">
        <v>407</v>
      </c>
      <c r="E478" s="69" t="s">
        <v>407</v>
      </c>
      <c r="F478" s="111"/>
      <c r="G478" s="111"/>
    </row>
    <row r="479" spans="2:7" s="35" customFormat="1" ht="37.5" customHeight="1" x14ac:dyDescent="0.2">
      <c r="B479" s="138" t="s">
        <v>522</v>
      </c>
      <c r="C479" s="139"/>
      <c r="D479" s="139"/>
      <c r="E479" s="139"/>
      <c r="F479" s="139"/>
      <c r="G479" s="140"/>
    </row>
    <row r="480" spans="2:7" s="35" customFormat="1" x14ac:dyDescent="0.2">
      <c r="B480" s="115">
        <v>1</v>
      </c>
      <c r="C480" s="73" t="s">
        <v>294</v>
      </c>
      <c r="D480" s="39"/>
      <c r="E480" s="39"/>
      <c r="F480" s="39"/>
      <c r="G480" s="39"/>
    </row>
    <row r="481" spans="2:7" s="35" customFormat="1" ht="25.5" x14ac:dyDescent="0.2">
      <c r="B481" s="110" t="s">
        <v>71</v>
      </c>
      <c r="C481" s="40" t="s">
        <v>292</v>
      </c>
      <c r="D481" s="69" t="s">
        <v>540</v>
      </c>
      <c r="E481" s="69" t="s">
        <v>539</v>
      </c>
      <c r="F481" s="111"/>
      <c r="G481" s="111"/>
    </row>
    <row r="482" spans="2:7" s="35" customFormat="1" x14ac:dyDescent="0.2">
      <c r="B482" s="110" t="s">
        <v>78</v>
      </c>
      <c r="C482" s="40" t="s">
        <v>293</v>
      </c>
      <c r="D482" s="69" t="s">
        <v>540</v>
      </c>
      <c r="E482" s="69" t="s">
        <v>539</v>
      </c>
      <c r="F482" s="111"/>
      <c r="G482" s="111"/>
    </row>
    <row r="483" spans="2:7" s="35" customFormat="1" x14ac:dyDescent="0.2">
      <c r="B483" s="110" t="s">
        <v>80</v>
      </c>
      <c r="C483" s="40" t="s">
        <v>295</v>
      </c>
      <c r="D483" s="69" t="s">
        <v>540</v>
      </c>
      <c r="E483" s="69" t="s">
        <v>539</v>
      </c>
      <c r="F483" s="111"/>
      <c r="G483" s="111"/>
    </row>
    <row r="484" spans="2:7" s="35" customFormat="1" x14ac:dyDescent="0.2">
      <c r="B484" s="115" t="s">
        <v>82</v>
      </c>
      <c r="C484" s="43" t="s">
        <v>296</v>
      </c>
      <c r="D484" s="39"/>
      <c r="E484" s="39"/>
      <c r="F484" s="111"/>
      <c r="G484" s="39"/>
    </row>
    <row r="485" spans="2:7" s="35" customFormat="1" x14ac:dyDescent="0.2">
      <c r="B485" s="110" t="s">
        <v>105</v>
      </c>
      <c r="C485" s="40" t="s">
        <v>297</v>
      </c>
      <c r="D485" s="69" t="s">
        <v>539</v>
      </c>
      <c r="E485" s="69" t="s">
        <v>539</v>
      </c>
      <c r="F485" s="111"/>
      <c r="G485" s="111"/>
    </row>
    <row r="486" spans="2:7" s="35" customFormat="1" ht="25.5" x14ac:dyDescent="0.2">
      <c r="B486" s="115" t="s">
        <v>84</v>
      </c>
      <c r="C486" s="68" t="s">
        <v>299</v>
      </c>
      <c r="D486" s="111"/>
      <c r="E486" s="111"/>
      <c r="F486" s="111"/>
      <c r="G486" s="111"/>
    </row>
    <row r="487" spans="2:7" s="35" customFormat="1" ht="25.5" x14ac:dyDescent="0.2">
      <c r="B487" s="110" t="s">
        <v>308</v>
      </c>
      <c r="C487" s="67" t="s">
        <v>300</v>
      </c>
      <c r="D487" s="69" t="s">
        <v>540</v>
      </c>
      <c r="E487" s="69" t="s">
        <v>539</v>
      </c>
      <c r="F487" s="111"/>
      <c r="G487" s="111"/>
    </row>
    <row r="488" spans="2:7" s="35" customFormat="1" x14ac:dyDescent="0.2">
      <c r="B488" s="110" t="s">
        <v>309</v>
      </c>
      <c r="C488" s="67" t="s">
        <v>301</v>
      </c>
      <c r="D488" s="69" t="s">
        <v>541</v>
      </c>
      <c r="E488" s="69" t="s">
        <v>539</v>
      </c>
      <c r="F488" s="111"/>
      <c r="G488" s="111"/>
    </row>
    <row r="489" spans="2:7" s="35" customFormat="1" x14ac:dyDescent="0.2">
      <c r="B489" s="110" t="s">
        <v>310</v>
      </c>
      <c r="C489" s="67" t="s">
        <v>302</v>
      </c>
      <c r="D489" s="69" t="s">
        <v>539</v>
      </c>
      <c r="E489" s="69" t="s">
        <v>388</v>
      </c>
      <c r="F489" s="111"/>
      <c r="G489" s="111"/>
    </row>
    <row r="490" spans="2:7" s="35" customFormat="1" x14ac:dyDescent="0.2">
      <c r="B490" s="110" t="s">
        <v>311</v>
      </c>
      <c r="C490" s="67" t="s">
        <v>303</v>
      </c>
      <c r="D490" s="69" t="s">
        <v>388</v>
      </c>
      <c r="E490" s="69" t="s">
        <v>388</v>
      </c>
      <c r="F490" s="111"/>
      <c r="G490" s="111"/>
    </row>
    <row r="491" spans="2:7" s="35" customFormat="1" x14ac:dyDescent="0.2">
      <c r="B491" s="110" t="s">
        <v>312</v>
      </c>
      <c r="C491" s="67" t="s">
        <v>304</v>
      </c>
      <c r="D491" s="69" t="s">
        <v>388</v>
      </c>
      <c r="E491" s="69" t="s">
        <v>388</v>
      </c>
      <c r="F491" s="111"/>
      <c r="G491" s="111"/>
    </row>
    <row r="492" spans="2:7" s="35" customFormat="1" x14ac:dyDescent="0.2">
      <c r="B492" s="115" t="s">
        <v>86</v>
      </c>
      <c r="C492" s="68" t="s">
        <v>305</v>
      </c>
      <c r="D492" s="111"/>
      <c r="E492" s="111"/>
      <c r="F492" s="111"/>
      <c r="G492" s="111"/>
    </row>
    <row r="493" spans="2:7" s="35" customFormat="1" x14ac:dyDescent="0.2">
      <c r="B493" s="110" t="s">
        <v>313</v>
      </c>
      <c r="C493" s="67" t="s">
        <v>306</v>
      </c>
      <c r="D493" s="69" t="s">
        <v>388</v>
      </c>
      <c r="E493" s="69" t="s">
        <v>388</v>
      </c>
      <c r="F493" s="111"/>
      <c r="G493" s="111"/>
    </row>
    <row r="494" spans="2:7" s="35" customFormat="1" ht="25.5" x14ac:dyDescent="0.2">
      <c r="B494" s="110" t="s">
        <v>314</v>
      </c>
      <c r="C494" s="67" t="s">
        <v>307</v>
      </c>
      <c r="D494" s="69" t="s">
        <v>388</v>
      </c>
      <c r="E494" s="69" t="s">
        <v>388</v>
      </c>
      <c r="F494" s="111"/>
      <c r="G494" s="111"/>
    </row>
    <row r="495" spans="2:7" s="35" customFormat="1" ht="25.5" x14ac:dyDescent="0.2">
      <c r="B495" s="110" t="s">
        <v>315</v>
      </c>
      <c r="C495" s="67" t="s">
        <v>408</v>
      </c>
      <c r="D495" s="69" t="s">
        <v>388</v>
      </c>
      <c r="E495" s="69" t="s">
        <v>388</v>
      </c>
      <c r="F495" s="111"/>
      <c r="G495" s="111"/>
    </row>
    <row r="496" spans="2:7" s="35" customFormat="1" x14ac:dyDescent="0.2">
      <c r="B496" s="138" t="s">
        <v>421</v>
      </c>
      <c r="C496" s="139"/>
      <c r="D496" s="139"/>
      <c r="E496" s="139"/>
      <c r="F496" s="139"/>
      <c r="G496" s="140"/>
    </row>
    <row r="497" spans="2:7" s="35" customFormat="1" x14ac:dyDescent="0.2">
      <c r="B497" s="115">
        <v>1</v>
      </c>
      <c r="C497" s="73" t="s">
        <v>294</v>
      </c>
      <c r="D497" s="39"/>
      <c r="E497" s="39"/>
      <c r="F497" s="39"/>
      <c r="G497" s="39"/>
    </row>
    <row r="498" spans="2:7" s="35" customFormat="1" ht="25.5" x14ac:dyDescent="0.2">
      <c r="B498" s="110" t="s">
        <v>71</v>
      </c>
      <c r="C498" s="40" t="s">
        <v>292</v>
      </c>
      <c r="D498" s="69" t="s">
        <v>388</v>
      </c>
      <c r="E498" s="69" t="s">
        <v>395</v>
      </c>
      <c r="F498" s="111"/>
      <c r="G498" s="111"/>
    </row>
    <row r="499" spans="2:7" s="35" customFormat="1" x14ac:dyDescent="0.2">
      <c r="B499" s="110" t="s">
        <v>78</v>
      </c>
      <c r="C499" s="40" t="s">
        <v>293</v>
      </c>
      <c r="D499" s="69" t="s">
        <v>388</v>
      </c>
      <c r="E499" s="69" t="s">
        <v>395</v>
      </c>
      <c r="F499" s="111"/>
      <c r="G499" s="111"/>
    </row>
    <row r="500" spans="2:7" s="35" customFormat="1" x14ac:dyDescent="0.2">
      <c r="B500" s="110" t="s">
        <v>80</v>
      </c>
      <c r="C500" s="40" t="s">
        <v>295</v>
      </c>
      <c r="D500" s="69" t="s">
        <v>388</v>
      </c>
      <c r="E500" s="69" t="s">
        <v>395</v>
      </c>
      <c r="F500" s="111"/>
      <c r="G500" s="111"/>
    </row>
    <row r="501" spans="2:7" s="35" customFormat="1" x14ac:dyDescent="0.2">
      <c r="B501" s="115" t="s">
        <v>82</v>
      </c>
      <c r="C501" s="43" t="s">
        <v>296</v>
      </c>
      <c r="D501" s="39"/>
      <c r="E501" s="39"/>
      <c r="F501" s="111"/>
      <c r="G501" s="39"/>
    </row>
    <row r="502" spans="2:7" s="35" customFormat="1" x14ac:dyDescent="0.2">
      <c r="B502" s="110" t="s">
        <v>105</v>
      </c>
      <c r="C502" s="40" t="s">
        <v>297</v>
      </c>
      <c r="D502" s="69" t="s">
        <v>388</v>
      </c>
      <c r="E502" s="69" t="s">
        <v>395</v>
      </c>
      <c r="F502" s="111"/>
      <c r="G502" s="111"/>
    </row>
    <row r="503" spans="2:7" s="35" customFormat="1" ht="25.5" x14ac:dyDescent="0.2">
      <c r="B503" s="115" t="s">
        <v>84</v>
      </c>
      <c r="C503" s="68" t="s">
        <v>299</v>
      </c>
      <c r="D503" s="111"/>
      <c r="E503" s="111"/>
      <c r="F503" s="111"/>
      <c r="G503" s="111"/>
    </row>
    <row r="504" spans="2:7" s="35" customFormat="1" ht="25.5" x14ac:dyDescent="0.2">
      <c r="B504" s="110" t="s">
        <v>308</v>
      </c>
      <c r="C504" s="67" t="s">
        <v>300</v>
      </c>
      <c r="D504" s="69" t="s">
        <v>388</v>
      </c>
      <c r="E504" s="69" t="s">
        <v>395</v>
      </c>
      <c r="F504" s="111"/>
      <c r="G504" s="111"/>
    </row>
    <row r="505" spans="2:7" s="35" customFormat="1" x14ac:dyDescent="0.2">
      <c r="B505" s="110" t="s">
        <v>309</v>
      </c>
      <c r="C505" s="67" t="s">
        <v>301</v>
      </c>
      <c r="D505" s="69" t="s">
        <v>388</v>
      </c>
      <c r="E505" s="69" t="s">
        <v>395</v>
      </c>
      <c r="F505" s="111"/>
      <c r="G505" s="111"/>
    </row>
    <row r="506" spans="2:7" s="35" customFormat="1" x14ac:dyDescent="0.2">
      <c r="B506" s="110" t="s">
        <v>310</v>
      </c>
      <c r="C506" s="67" t="s">
        <v>302</v>
      </c>
      <c r="D506" s="69" t="s">
        <v>388</v>
      </c>
      <c r="E506" s="69" t="s">
        <v>395</v>
      </c>
      <c r="F506" s="111"/>
      <c r="G506" s="111"/>
    </row>
    <row r="507" spans="2:7" s="35" customFormat="1" x14ac:dyDescent="0.2">
      <c r="B507" s="110" t="s">
        <v>311</v>
      </c>
      <c r="C507" s="67" t="s">
        <v>303</v>
      </c>
      <c r="D507" s="69" t="s">
        <v>388</v>
      </c>
      <c r="E507" s="69" t="s">
        <v>395</v>
      </c>
      <c r="F507" s="111"/>
      <c r="G507" s="111"/>
    </row>
    <row r="508" spans="2:7" s="35" customFormat="1" x14ac:dyDescent="0.2">
      <c r="B508" s="110" t="s">
        <v>312</v>
      </c>
      <c r="C508" s="67" t="s">
        <v>304</v>
      </c>
      <c r="D508" s="69" t="s">
        <v>388</v>
      </c>
      <c r="E508" s="69" t="s">
        <v>395</v>
      </c>
      <c r="F508" s="111"/>
      <c r="G508" s="111"/>
    </row>
    <row r="509" spans="2:7" s="35" customFormat="1" x14ac:dyDescent="0.2">
      <c r="B509" s="115" t="s">
        <v>86</v>
      </c>
      <c r="C509" s="68" t="s">
        <v>305</v>
      </c>
      <c r="D509" s="111"/>
      <c r="E509" s="111"/>
      <c r="F509" s="111"/>
      <c r="G509" s="111"/>
    </row>
    <row r="510" spans="2:7" s="35" customFormat="1" x14ac:dyDescent="0.2">
      <c r="B510" s="110" t="s">
        <v>313</v>
      </c>
      <c r="C510" s="67" t="s">
        <v>306</v>
      </c>
      <c r="D510" s="69" t="s">
        <v>388</v>
      </c>
      <c r="E510" s="69" t="s">
        <v>395</v>
      </c>
      <c r="F510" s="111"/>
      <c r="G510" s="111"/>
    </row>
    <row r="511" spans="2:7" s="35" customFormat="1" ht="25.5" x14ac:dyDescent="0.2">
      <c r="B511" s="110" t="s">
        <v>314</v>
      </c>
      <c r="C511" s="67" t="s">
        <v>307</v>
      </c>
      <c r="D511" s="69" t="s">
        <v>388</v>
      </c>
      <c r="E511" s="69" t="s">
        <v>395</v>
      </c>
      <c r="F511" s="111"/>
      <c r="G511" s="111"/>
    </row>
    <row r="512" spans="2:7" s="35" customFormat="1" ht="25.5" x14ac:dyDescent="0.2">
      <c r="B512" s="110" t="s">
        <v>315</v>
      </c>
      <c r="C512" s="67" t="s">
        <v>408</v>
      </c>
      <c r="D512" s="69" t="s">
        <v>388</v>
      </c>
      <c r="E512" s="69" t="s">
        <v>395</v>
      </c>
      <c r="F512" s="111"/>
      <c r="G512" s="111"/>
    </row>
    <row r="513" spans="2:7" s="35" customFormat="1" ht="27.75" customHeight="1" x14ac:dyDescent="0.2">
      <c r="B513" s="138" t="s">
        <v>447</v>
      </c>
      <c r="C513" s="139"/>
      <c r="D513" s="139"/>
      <c r="E513" s="139"/>
      <c r="F513" s="139"/>
      <c r="G513" s="140"/>
    </row>
    <row r="514" spans="2:7" s="35" customFormat="1" x14ac:dyDescent="0.2">
      <c r="B514" s="115">
        <v>1</v>
      </c>
      <c r="C514" s="73" t="s">
        <v>294</v>
      </c>
      <c r="D514" s="39"/>
      <c r="E514" s="39"/>
      <c r="F514" s="39"/>
      <c r="G514" s="39"/>
    </row>
    <row r="515" spans="2:7" s="35" customFormat="1" ht="25.5" x14ac:dyDescent="0.2">
      <c r="B515" s="110" t="s">
        <v>71</v>
      </c>
      <c r="C515" s="40" t="s">
        <v>292</v>
      </c>
      <c r="D515" s="69" t="s">
        <v>392</v>
      </c>
      <c r="E515" s="69" t="s">
        <v>392</v>
      </c>
      <c r="F515" s="111"/>
      <c r="G515" s="111"/>
    </row>
    <row r="516" spans="2:7" s="35" customFormat="1" x14ac:dyDescent="0.2">
      <c r="B516" s="110" t="s">
        <v>78</v>
      </c>
      <c r="C516" s="40" t="s">
        <v>293</v>
      </c>
      <c r="D516" s="69" t="s">
        <v>392</v>
      </c>
      <c r="E516" s="69" t="s">
        <v>392</v>
      </c>
      <c r="F516" s="111"/>
      <c r="G516" s="111"/>
    </row>
    <row r="517" spans="2:7" s="35" customFormat="1" x14ac:dyDescent="0.2">
      <c r="B517" s="110" t="s">
        <v>80</v>
      </c>
      <c r="C517" s="40" t="s">
        <v>295</v>
      </c>
      <c r="D517" s="69" t="s">
        <v>392</v>
      </c>
      <c r="E517" s="69" t="s">
        <v>392</v>
      </c>
      <c r="F517" s="111"/>
      <c r="G517" s="111"/>
    </row>
    <row r="518" spans="2:7" s="35" customFormat="1" x14ac:dyDescent="0.2">
      <c r="B518" s="115" t="s">
        <v>82</v>
      </c>
      <c r="C518" s="43" t="s">
        <v>296</v>
      </c>
      <c r="D518" s="39"/>
      <c r="E518" s="39"/>
      <c r="F518" s="111"/>
      <c r="G518" s="39"/>
    </row>
    <row r="519" spans="2:7" s="35" customFormat="1" x14ac:dyDescent="0.2">
      <c r="B519" s="110" t="s">
        <v>105</v>
      </c>
      <c r="C519" s="40" t="s">
        <v>297</v>
      </c>
      <c r="D519" s="69" t="s">
        <v>392</v>
      </c>
      <c r="E519" s="69" t="s">
        <v>392</v>
      </c>
      <c r="F519" s="111"/>
      <c r="G519" s="111"/>
    </row>
    <row r="520" spans="2:7" s="35" customFormat="1" ht="25.5" x14ac:dyDescent="0.2">
      <c r="B520" s="115" t="s">
        <v>84</v>
      </c>
      <c r="C520" s="68" t="s">
        <v>299</v>
      </c>
      <c r="D520" s="111"/>
      <c r="E520" s="111"/>
      <c r="F520" s="111"/>
      <c r="G520" s="111"/>
    </row>
    <row r="521" spans="2:7" s="35" customFormat="1" ht="25.5" x14ac:dyDescent="0.2">
      <c r="B521" s="110" t="s">
        <v>308</v>
      </c>
      <c r="C521" s="67" t="s">
        <v>300</v>
      </c>
      <c r="D521" s="69" t="s">
        <v>393</v>
      </c>
      <c r="E521" s="69" t="s">
        <v>393</v>
      </c>
      <c r="F521" s="111"/>
      <c r="G521" s="111"/>
    </row>
    <row r="522" spans="2:7" s="35" customFormat="1" x14ac:dyDescent="0.2">
      <c r="B522" s="110" t="s">
        <v>309</v>
      </c>
      <c r="C522" s="67" t="s">
        <v>301</v>
      </c>
      <c r="D522" s="69" t="s">
        <v>393</v>
      </c>
      <c r="E522" s="69" t="s">
        <v>393</v>
      </c>
      <c r="F522" s="111"/>
      <c r="G522" s="111"/>
    </row>
    <row r="523" spans="2:7" s="35" customFormat="1" x14ac:dyDescent="0.2">
      <c r="B523" s="110" t="s">
        <v>310</v>
      </c>
      <c r="C523" s="67" t="s">
        <v>302</v>
      </c>
      <c r="D523" s="69" t="s">
        <v>393</v>
      </c>
      <c r="E523" s="69" t="s">
        <v>394</v>
      </c>
      <c r="F523" s="111"/>
      <c r="G523" s="111"/>
    </row>
    <row r="524" spans="2:7" s="35" customFormat="1" x14ac:dyDescent="0.2">
      <c r="B524" s="110" t="s">
        <v>311</v>
      </c>
      <c r="C524" s="67" t="s">
        <v>303</v>
      </c>
      <c r="D524" s="69" t="s">
        <v>394</v>
      </c>
      <c r="E524" s="69" t="s">
        <v>394</v>
      </c>
      <c r="F524" s="111"/>
      <c r="G524" s="111"/>
    </row>
    <row r="525" spans="2:7" s="35" customFormat="1" x14ac:dyDescent="0.2">
      <c r="B525" s="110" t="s">
        <v>312</v>
      </c>
      <c r="C525" s="67" t="s">
        <v>304</v>
      </c>
      <c r="D525" s="69" t="s">
        <v>394</v>
      </c>
      <c r="E525" s="69" t="s">
        <v>395</v>
      </c>
      <c r="F525" s="111"/>
      <c r="G525" s="111"/>
    </row>
    <row r="526" spans="2:7" s="35" customFormat="1" x14ac:dyDescent="0.2">
      <c r="B526" s="115" t="s">
        <v>86</v>
      </c>
      <c r="C526" s="68" t="s">
        <v>305</v>
      </c>
      <c r="D526" s="111"/>
      <c r="E526" s="111"/>
      <c r="F526" s="111"/>
      <c r="G526" s="111"/>
    </row>
    <row r="527" spans="2:7" s="35" customFormat="1" x14ac:dyDescent="0.2">
      <c r="B527" s="110" t="s">
        <v>313</v>
      </c>
      <c r="C527" s="67" t="s">
        <v>306</v>
      </c>
      <c r="D527" s="69" t="s">
        <v>395</v>
      </c>
      <c r="E527" s="69" t="s">
        <v>395</v>
      </c>
      <c r="F527" s="111"/>
      <c r="G527" s="111"/>
    </row>
    <row r="528" spans="2:7" s="35" customFormat="1" ht="25.5" x14ac:dyDescent="0.2">
      <c r="B528" s="110" t="s">
        <v>314</v>
      </c>
      <c r="C528" s="67" t="s">
        <v>307</v>
      </c>
      <c r="D528" s="69" t="s">
        <v>395</v>
      </c>
      <c r="E528" s="69" t="s">
        <v>395</v>
      </c>
      <c r="F528" s="111"/>
      <c r="G528" s="111"/>
    </row>
    <row r="529" spans="2:7" s="35" customFormat="1" ht="25.5" x14ac:dyDescent="0.2">
      <c r="B529" s="110" t="s">
        <v>315</v>
      </c>
      <c r="C529" s="67" t="s">
        <v>408</v>
      </c>
      <c r="D529" s="69" t="s">
        <v>395</v>
      </c>
      <c r="E529" s="69" t="s">
        <v>395</v>
      </c>
      <c r="F529" s="111"/>
      <c r="G529" s="111"/>
    </row>
    <row r="530" spans="2:7" s="35" customFormat="1" x14ac:dyDescent="0.2">
      <c r="B530" s="138" t="s">
        <v>450</v>
      </c>
      <c r="C530" s="139"/>
      <c r="D530" s="139"/>
      <c r="E530" s="139"/>
      <c r="F530" s="139"/>
      <c r="G530" s="140"/>
    </row>
    <row r="531" spans="2:7" s="35" customFormat="1" x14ac:dyDescent="0.2">
      <c r="B531" s="115">
        <v>1</v>
      </c>
      <c r="C531" s="73" t="s">
        <v>294</v>
      </c>
      <c r="D531" s="39"/>
      <c r="E531" s="39"/>
      <c r="F531" s="39"/>
      <c r="G531" s="39"/>
    </row>
    <row r="532" spans="2:7" s="35" customFormat="1" ht="25.5" x14ac:dyDescent="0.2">
      <c r="B532" s="110" t="s">
        <v>71</v>
      </c>
      <c r="C532" s="40" t="s">
        <v>292</v>
      </c>
      <c r="D532" s="69" t="s">
        <v>396</v>
      </c>
      <c r="E532" s="69" t="s">
        <v>395</v>
      </c>
      <c r="F532" s="111"/>
      <c r="G532" s="111"/>
    </row>
    <row r="533" spans="2:7" s="35" customFormat="1" x14ac:dyDescent="0.2">
      <c r="B533" s="110" t="s">
        <v>78</v>
      </c>
      <c r="C533" s="40" t="s">
        <v>293</v>
      </c>
      <c r="D533" s="69" t="s">
        <v>396</v>
      </c>
      <c r="E533" s="69" t="s">
        <v>395</v>
      </c>
      <c r="F533" s="111"/>
      <c r="G533" s="111"/>
    </row>
    <row r="534" spans="2:7" s="35" customFormat="1" x14ac:dyDescent="0.2">
      <c r="B534" s="110" t="s">
        <v>80</v>
      </c>
      <c r="C534" s="40" t="s">
        <v>295</v>
      </c>
      <c r="D534" s="69" t="s">
        <v>396</v>
      </c>
      <c r="E534" s="69" t="s">
        <v>395</v>
      </c>
      <c r="F534" s="111"/>
      <c r="G534" s="111"/>
    </row>
    <row r="535" spans="2:7" s="35" customFormat="1" x14ac:dyDescent="0.2">
      <c r="B535" s="115" t="s">
        <v>82</v>
      </c>
      <c r="C535" s="43" t="s">
        <v>296</v>
      </c>
      <c r="D535" s="39"/>
      <c r="E535" s="39"/>
      <c r="F535" s="111"/>
      <c r="G535" s="39"/>
    </row>
    <row r="536" spans="2:7" s="35" customFormat="1" x14ac:dyDescent="0.2">
      <c r="B536" s="110" t="s">
        <v>105</v>
      </c>
      <c r="C536" s="40" t="s">
        <v>297</v>
      </c>
      <c r="D536" s="69" t="s">
        <v>396</v>
      </c>
      <c r="E536" s="69" t="s">
        <v>395</v>
      </c>
      <c r="F536" s="111"/>
      <c r="G536" s="111"/>
    </row>
    <row r="537" spans="2:7" s="35" customFormat="1" ht="25.5" x14ac:dyDescent="0.2">
      <c r="B537" s="115" t="s">
        <v>84</v>
      </c>
      <c r="C537" s="68" t="s">
        <v>299</v>
      </c>
      <c r="D537" s="111"/>
      <c r="E537" s="111"/>
      <c r="F537" s="111"/>
      <c r="G537" s="111"/>
    </row>
    <row r="538" spans="2:7" s="35" customFormat="1" ht="25.5" x14ac:dyDescent="0.2">
      <c r="B538" s="110" t="s">
        <v>308</v>
      </c>
      <c r="C538" s="67" t="s">
        <v>300</v>
      </c>
      <c r="D538" s="69" t="s">
        <v>396</v>
      </c>
      <c r="E538" s="69" t="s">
        <v>395</v>
      </c>
      <c r="F538" s="111"/>
      <c r="G538" s="111"/>
    </row>
    <row r="539" spans="2:7" s="35" customFormat="1" x14ac:dyDescent="0.2">
      <c r="B539" s="110" t="s">
        <v>309</v>
      </c>
      <c r="C539" s="67" t="s">
        <v>301</v>
      </c>
      <c r="D539" s="69" t="s">
        <v>396</v>
      </c>
      <c r="E539" s="69" t="s">
        <v>395</v>
      </c>
      <c r="F539" s="111"/>
      <c r="G539" s="111"/>
    </row>
    <row r="540" spans="2:7" s="35" customFormat="1" x14ac:dyDescent="0.2">
      <c r="B540" s="110" t="s">
        <v>310</v>
      </c>
      <c r="C540" s="67" t="s">
        <v>302</v>
      </c>
      <c r="D540" s="69" t="s">
        <v>396</v>
      </c>
      <c r="E540" s="69" t="s">
        <v>395</v>
      </c>
      <c r="F540" s="111"/>
      <c r="G540" s="111"/>
    </row>
    <row r="541" spans="2:7" s="35" customFormat="1" x14ac:dyDescent="0.2">
      <c r="B541" s="110" t="s">
        <v>311</v>
      </c>
      <c r="C541" s="67" t="s">
        <v>303</v>
      </c>
      <c r="D541" s="69" t="s">
        <v>396</v>
      </c>
      <c r="E541" s="69" t="s">
        <v>395</v>
      </c>
      <c r="F541" s="111"/>
      <c r="G541" s="111"/>
    </row>
    <row r="542" spans="2:7" s="35" customFormat="1" x14ac:dyDescent="0.2">
      <c r="B542" s="110" t="s">
        <v>312</v>
      </c>
      <c r="C542" s="67" t="s">
        <v>304</v>
      </c>
      <c r="D542" s="69" t="s">
        <v>396</v>
      </c>
      <c r="E542" s="69" t="s">
        <v>395</v>
      </c>
      <c r="F542" s="111"/>
      <c r="G542" s="111"/>
    </row>
    <row r="543" spans="2:7" s="35" customFormat="1" x14ac:dyDescent="0.2">
      <c r="B543" s="115" t="s">
        <v>86</v>
      </c>
      <c r="C543" s="68" t="s">
        <v>305</v>
      </c>
      <c r="D543" s="111"/>
      <c r="E543" s="111"/>
      <c r="F543" s="111"/>
      <c r="G543" s="111"/>
    </row>
    <row r="544" spans="2:7" s="35" customFormat="1" x14ac:dyDescent="0.2">
      <c r="B544" s="110" t="s">
        <v>313</v>
      </c>
      <c r="C544" s="67" t="s">
        <v>306</v>
      </c>
      <c r="D544" s="69" t="s">
        <v>396</v>
      </c>
      <c r="E544" s="69" t="s">
        <v>395</v>
      </c>
      <c r="F544" s="111"/>
      <c r="G544" s="111"/>
    </row>
    <row r="545" spans="2:7" s="35" customFormat="1" ht="25.5" x14ac:dyDescent="0.2">
      <c r="B545" s="110" t="s">
        <v>314</v>
      </c>
      <c r="C545" s="67" t="s">
        <v>307</v>
      </c>
      <c r="D545" s="69" t="s">
        <v>396</v>
      </c>
      <c r="E545" s="69" t="s">
        <v>395</v>
      </c>
      <c r="F545" s="111"/>
      <c r="G545" s="111"/>
    </row>
    <row r="546" spans="2:7" s="35" customFormat="1" ht="25.5" x14ac:dyDescent="0.2">
      <c r="B546" s="110" t="s">
        <v>315</v>
      </c>
      <c r="C546" s="67" t="s">
        <v>408</v>
      </c>
      <c r="D546" s="69" t="s">
        <v>396</v>
      </c>
      <c r="E546" s="69" t="s">
        <v>395</v>
      </c>
      <c r="F546" s="111"/>
      <c r="G546" s="111"/>
    </row>
    <row r="547" spans="2:7" s="35" customFormat="1" x14ac:dyDescent="0.2">
      <c r="B547" s="138" t="s">
        <v>489</v>
      </c>
      <c r="C547" s="139"/>
      <c r="D547" s="139"/>
      <c r="E547" s="139"/>
      <c r="F547" s="139"/>
      <c r="G547" s="140"/>
    </row>
    <row r="548" spans="2:7" s="35" customFormat="1" x14ac:dyDescent="0.2">
      <c r="B548" s="115">
        <v>1</v>
      </c>
      <c r="C548" s="73" t="s">
        <v>294</v>
      </c>
      <c r="D548" s="39"/>
      <c r="E548" s="39"/>
      <c r="F548" s="39"/>
      <c r="G548" s="39"/>
    </row>
    <row r="549" spans="2:7" s="35" customFormat="1" ht="25.5" x14ac:dyDescent="0.2">
      <c r="B549" s="110" t="s">
        <v>71</v>
      </c>
      <c r="C549" s="40" t="s">
        <v>292</v>
      </c>
      <c r="D549" s="69" t="s">
        <v>396</v>
      </c>
      <c r="E549" s="69" t="s">
        <v>395</v>
      </c>
      <c r="F549" s="111"/>
      <c r="G549" s="111"/>
    </row>
    <row r="550" spans="2:7" s="35" customFormat="1" x14ac:dyDescent="0.2">
      <c r="B550" s="110" t="s">
        <v>78</v>
      </c>
      <c r="C550" s="40" t="s">
        <v>293</v>
      </c>
      <c r="D550" s="69" t="s">
        <v>396</v>
      </c>
      <c r="E550" s="69" t="s">
        <v>395</v>
      </c>
      <c r="F550" s="111"/>
      <c r="G550" s="111"/>
    </row>
    <row r="551" spans="2:7" s="35" customFormat="1" x14ac:dyDescent="0.2">
      <c r="B551" s="110" t="s">
        <v>80</v>
      </c>
      <c r="C551" s="40" t="s">
        <v>295</v>
      </c>
      <c r="D551" s="69" t="s">
        <v>396</v>
      </c>
      <c r="E551" s="69" t="s">
        <v>395</v>
      </c>
      <c r="F551" s="111"/>
      <c r="G551" s="111"/>
    </row>
    <row r="552" spans="2:7" s="35" customFormat="1" x14ac:dyDescent="0.2">
      <c r="B552" s="115" t="s">
        <v>82</v>
      </c>
      <c r="C552" s="43" t="s">
        <v>296</v>
      </c>
      <c r="D552" s="39"/>
      <c r="E552" s="39"/>
      <c r="F552" s="111"/>
      <c r="G552" s="39"/>
    </row>
    <row r="553" spans="2:7" s="35" customFormat="1" x14ac:dyDescent="0.2">
      <c r="B553" s="110" t="s">
        <v>105</v>
      </c>
      <c r="C553" s="40" t="s">
        <v>297</v>
      </c>
      <c r="D553" s="69" t="s">
        <v>396</v>
      </c>
      <c r="E553" s="69" t="s">
        <v>395</v>
      </c>
      <c r="F553" s="111"/>
      <c r="G553" s="111"/>
    </row>
    <row r="554" spans="2:7" s="35" customFormat="1" ht="25.5" x14ac:dyDescent="0.2">
      <c r="B554" s="115" t="s">
        <v>84</v>
      </c>
      <c r="C554" s="68" t="s">
        <v>299</v>
      </c>
      <c r="D554" s="111"/>
      <c r="E554" s="111"/>
      <c r="F554" s="111"/>
      <c r="G554" s="111"/>
    </row>
    <row r="555" spans="2:7" s="35" customFormat="1" ht="25.5" x14ac:dyDescent="0.2">
      <c r="B555" s="110" t="s">
        <v>308</v>
      </c>
      <c r="C555" s="67" t="s">
        <v>300</v>
      </c>
      <c r="D555" s="69" t="s">
        <v>396</v>
      </c>
      <c r="E555" s="69" t="s">
        <v>395</v>
      </c>
      <c r="F555" s="111"/>
      <c r="G555" s="111"/>
    </row>
    <row r="556" spans="2:7" s="35" customFormat="1" x14ac:dyDescent="0.2">
      <c r="B556" s="110" t="s">
        <v>309</v>
      </c>
      <c r="C556" s="67" t="s">
        <v>301</v>
      </c>
      <c r="D556" s="69" t="s">
        <v>396</v>
      </c>
      <c r="E556" s="69" t="s">
        <v>395</v>
      </c>
      <c r="F556" s="111"/>
      <c r="G556" s="111"/>
    </row>
    <row r="557" spans="2:7" s="35" customFormat="1" x14ac:dyDescent="0.2">
      <c r="B557" s="110" t="s">
        <v>310</v>
      </c>
      <c r="C557" s="67" t="s">
        <v>302</v>
      </c>
      <c r="D557" s="69" t="s">
        <v>396</v>
      </c>
      <c r="E557" s="69" t="s">
        <v>395</v>
      </c>
      <c r="F557" s="111"/>
      <c r="G557" s="111"/>
    </row>
    <row r="558" spans="2:7" s="35" customFormat="1" x14ac:dyDescent="0.2">
      <c r="B558" s="110" t="s">
        <v>311</v>
      </c>
      <c r="C558" s="67" t="s">
        <v>303</v>
      </c>
      <c r="D558" s="69" t="s">
        <v>396</v>
      </c>
      <c r="E558" s="69" t="s">
        <v>395</v>
      </c>
      <c r="F558" s="111"/>
      <c r="G558" s="111"/>
    </row>
    <row r="559" spans="2:7" s="35" customFormat="1" x14ac:dyDescent="0.2">
      <c r="B559" s="110" t="s">
        <v>312</v>
      </c>
      <c r="C559" s="67" t="s">
        <v>304</v>
      </c>
      <c r="D559" s="69" t="s">
        <v>396</v>
      </c>
      <c r="E559" s="69" t="s">
        <v>395</v>
      </c>
      <c r="F559" s="111"/>
      <c r="G559" s="111"/>
    </row>
    <row r="560" spans="2:7" s="35" customFormat="1" x14ac:dyDescent="0.2">
      <c r="B560" s="115" t="s">
        <v>86</v>
      </c>
      <c r="C560" s="68" t="s">
        <v>305</v>
      </c>
      <c r="D560" s="111"/>
      <c r="E560" s="111"/>
      <c r="F560" s="111"/>
      <c r="G560" s="111"/>
    </row>
    <row r="561" spans="2:7" s="35" customFormat="1" x14ac:dyDescent="0.2">
      <c r="B561" s="110" t="s">
        <v>313</v>
      </c>
      <c r="C561" s="67" t="s">
        <v>306</v>
      </c>
      <c r="D561" s="69" t="s">
        <v>396</v>
      </c>
      <c r="E561" s="69" t="s">
        <v>395</v>
      </c>
      <c r="F561" s="111"/>
      <c r="G561" s="111"/>
    </row>
    <row r="562" spans="2:7" s="35" customFormat="1" ht="25.5" x14ac:dyDescent="0.2">
      <c r="B562" s="110" t="s">
        <v>314</v>
      </c>
      <c r="C562" s="67" t="s">
        <v>307</v>
      </c>
      <c r="D562" s="69" t="s">
        <v>396</v>
      </c>
      <c r="E562" s="69" t="s">
        <v>395</v>
      </c>
      <c r="F562" s="111"/>
      <c r="G562" s="111"/>
    </row>
    <row r="563" spans="2:7" s="35" customFormat="1" ht="25.5" x14ac:dyDescent="0.2">
      <c r="B563" s="110" t="s">
        <v>315</v>
      </c>
      <c r="C563" s="67" t="s">
        <v>408</v>
      </c>
      <c r="D563" s="69" t="s">
        <v>396</v>
      </c>
      <c r="E563" s="69" t="s">
        <v>395</v>
      </c>
      <c r="F563" s="111"/>
      <c r="G563" s="111"/>
    </row>
    <row r="564" spans="2:7" s="35" customFormat="1" ht="12.75" customHeight="1" x14ac:dyDescent="0.2">
      <c r="B564" s="138" t="s">
        <v>463</v>
      </c>
      <c r="C564" s="139"/>
      <c r="D564" s="139"/>
      <c r="E564" s="139"/>
      <c r="F564" s="139"/>
      <c r="G564" s="140"/>
    </row>
    <row r="565" spans="2:7" s="35" customFormat="1" x14ac:dyDescent="0.2">
      <c r="B565" s="115">
        <v>1</v>
      </c>
      <c r="C565" s="73" t="s">
        <v>294</v>
      </c>
      <c r="D565" s="39"/>
      <c r="E565" s="39"/>
      <c r="F565" s="39"/>
      <c r="G565" s="39"/>
    </row>
    <row r="566" spans="2:7" s="35" customFormat="1" ht="25.5" x14ac:dyDescent="0.2">
      <c r="B566" s="110" t="s">
        <v>71</v>
      </c>
      <c r="C566" s="40" t="s">
        <v>292</v>
      </c>
      <c r="D566" s="69" t="s">
        <v>396</v>
      </c>
      <c r="E566" s="69" t="s">
        <v>397</v>
      </c>
      <c r="F566" s="111"/>
      <c r="G566" s="111"/>
    </row>
    <row r="567" spans="2:7" s="35" customFormat="1" x14ac:dyDescent="0.2">
      <c r="B567" s="110" t="s">
        <v>78</v>
      </c>
      <c r="C567" s="40" t="s">
        <v>293</v>
      </c>
      <c r="D567" s="69" t="s">
        <v>396</v>
      </c>
      <c r="E567" s="69" t="s">
        <v>397</v>
      </c>
      <c r="F567" s="111"/>
      <c r="G567" s="111"/>
    </row>
    <row r="568" spans="2:7" s="35" customFormat="1" x14ac:dyDescent="0.2">
      <c r="B568" s="110" t="s">
        <v>80</v>
      </c>
      <c r="C568" s="40" t="s">
        <v>295</v>
      </c>
      <c r="D568" s="69" t="s">
        <v>396</v>
      </c>
      <c r="E568" s="69" t="s">
        <v>397</v>
      </c>
      <c r="F568" s="111"/>
      <c r="G568" s="111"/>
    </row>
    <row r="569" spans="2:7" s="35" customFormat="1" x14ac:dyDescent="0.2">
      <c r="B569" s="115" t="s">
        <v>82</v>
      </c>
      <c r="C569" s="43" t="s">
        <v>296</v>
      </c>
      <c r="D569" s="39"/>
      <c r="E569" s="39"/>
      <c r="F569" s="111"/>
      <c r="G569" s="39"/>
    </row>
    <row r="570" spans="2:7" s="35" customFormat="1" x14ac:dyDescent="0.2">
      <c r="B570" s="110" t="s">
        <v>105</v>
      </c>
      <c r="C570" s="40" t="s">
        <v>297</v>
      </c>
      <c r="D570" s="69" t="s">
        <v>397</v>
      </c>
      <c r="E570" s="69" t="s">
        <v>397</v>
      </c>
      <c r="F570" s="111"/>
      <c r="G570" s="111"/>
    </row>
    <row r="571" spans="2:7" s="35" customFormat="1" ht="25.5" x14ac:dyDescent="0.2">
      <c r="B571" s="115" t="s">
        <v>84</v>
      </c>
      <c r="C571" s="68" t="s">
        <v>299</v>
      </c>
      <c r="D571" s="111"/>
      <c r="E571" s="111"/>
      <c r="F571" s="111"/>
      <c r="G571" s="111"/>
    </row>
    <row r="572" spans="2:7" s="35" customFormat="1" ht="25.5" x14ac:dyDescent="0.2">
      <c r="B572" s="110" t="s">
        <v>308</v>
      </c>
      <c r="C572" s="67" t="s">
        <v>300</v>
      </c>
      <c r="D572" s="69" t="s">
        <v>397</v>
      </c>
      <c r="E572" s="69" t="s">
        <v>397</v>
      </c>
      <c r="F572" s="111"/>
      <c r="G572" s="111"/>
    </row>
    <row r="573" spans="2:7" s="35" customFormat="1" x14ac:dyDescent="0.2">
      <c r="B573" s="110" t="s">
        <v>309</v>
      </c>
      <c r="C573" s="67" t="s">
        <v>301</v>
      </c>
      <c r="D573" s="69" t="s">
        <v>397</v>
      </c>
      <c r="E573" s="69" t="s">
        <v>397</v>
      </c>
      <c r="F573" s="111"/>
      <c r="G573" s="111"/>
    </row>
    <row r="574" spans="2:7" s="35" customFormat="1" x14ac:dyDescent="0.2">
      <c r="B574" s="110" t="s">
        <v>310</v>
      </c>
      <c r="C574" s="67" t="s">
        <v>302</v>
      </c>
      <c r="D574" s="69" t="s">
        <v>397</v>
      </c>
      <c r="E574" s="69" t="s">
        <v>399</v>
      </c>
      <c r="F574" s="111"/>
      <c r="G574" s="111"/>
    </row>
    <row r="575" spans="2:7" s="35" customFormat="1" x14ac:dyDescent="0.2">
      <c r="B575" s="110" t="s">
        <v>311</v>
      </c>
      <c r="C575" s="67" t="s">
        <v>303</v>
      </c>
      <c r="D575" s="69" t="s">
        <v>399</v>
      </c>
      <c r="E575" s="69" t="s">
        <v>400</v>
      </c>
      <c r="F575" s="111"/>
      <c r="G575" s="111"/>
    </row>
    <row r="576" spans="2:7" s="35" customFormat="1" x14ac:dyDescent="0.2">
      <c r="B576" s="110" t="s">
        <v>312</v>
      </c>
      <c r="C576" s="67" t="s">
        <v>304</v>
      </c>
      <c r="D576" s="69" t="s">
        <v>400</v>
      </c>
      <c r="E576" s="69" t="s">
        <v>401</v>
      </c>
      <c r="F576" s="111"/>
      <c r="G576" s="111"/>
    </row>
    <row r="577" spans="2:7" s="35" customFormat="1" x14ac:dyDescent="0.2">
      <c r="B577" s="115" t="s">
        <v>86</v>
      </c>
      <c r="C577" s="68" t="s">
        <v>305</v>
      </c>
      <c r="D577" s="111"/>
      <c r="E577" s="111"/>
      <c r="F577" s="111"/>
      <c r="G577" s="111"/>
    </row>
    <row r="578" spans="2:7" s="35" customFormat="1" x14ac:dyDescent="0.2">
      <c r="B578" s="110" t="s">
        <v>313</v>
      </c>
      <c r="C578" s="67" t="s">
        <v>306</v>
      </c>
      <c r="D578" s="69" t="s">
        <v>401</v>
      </c>
      <c r="E578" s="69" t="s">
        <v>402</v>
      </c>
      <c r="F578" s="111"/>
      <c r="G578" s="111"/>
    </row>
    <row r="579" spans="2:7" s="35" customFormat="1" ht="25.5" x14ac:dyDescent="0.2">
      <c r="B579" s="110" t="s">
        <v>314</v>
      </c>
      <c r="C579" s="67" t="s">
        <v>307</v>
      </c>
      <c r="D579" s="69" t="s">
        <v>402</v>
      </c>
      <c r="E579" s="69" t="s">
        <v>402</v>
      </c>
      <c r="F579" s="111"/>
      <c r="G579" s="111"/>
    </row>
    <row r="580" spans="2:7" s="35" customFormat="1" ht="25.5" x14ac:dyDescent="0.2">
      <c r="B580" s="110" t="s">
        <v>315</v>
      </c>
      <c r="C580" s="67" t="s">
        <v>408</v>
      </c>
      <c r="D580" s="69" t="s">
        <v>402</v>
      </c>
      <c r="E580" s="69" t="s">
        <v>402</v>
      </c>
      <c r="F580" s="111"/>
      <c r="G580" s="111"/>
    </row>
    <row r="581" spans="2:7" s="35" customFormat="1" ht="35.25" customHeight="1" x14ac:dyDescent="0.2">
      <c r="B581" s="138" t="s">
        <v>512</v>
      </c>
      <c r="C581" s="139"/>
      <c r="D581" s="139"/>
      <c r="E581" s="139"/>
      <c r="F581" s="139"/>
      <c r="G581" s="140"/>
    </row>
    <row r="582" spans="2:7" s="35" customFormat="1" x14ac:dyDescent="0.2">
      <c r="B582" s="115">
        <v>1</v>
      </c>
      <c r="C582" s="73" t="s">
        <v>294</v>
      </c>
      <c r="D582" s="39"/>
      <c r="E582" s="39"/>
      <c r="F582" s="39"/>
      <c r="G582" s="39"/>
    </row>
    <row r="583" spans="2:7" s="35" customFormat="1" ht="25.5" x14ac:dyDescent="0.2">
      <c r="B583" s="110" t="s">
        <v>71</v>
      </c>
      <c r="C583" s="40" t="s">
        <v>292</v>
      </c>
      <c r="D583" s="69" t="s">
        <v>402</v>
      </c>
      <c r="E583" s="69" t="s">
        <v>407</v>
      </c>
      <c r="F583" s="111"/>
      <c r="G583" s="111"/>
    </row>
    <row r="584" spans="2:7" s="35" customFormat="1" x14ac:dyDescent="0.2">
      <c r="B584" s="110" t="s">
        <v>78</v>
      </c>
      <c r="C584" s="40" t="s">
        <v>293</v>
      </c>
      <c r="D584" s="69" t="s">
        <v>402</v>
      </c>
      <c r="E584" s="69" t="s">
        <v>407</v>
      </c>
      <c r="F584" s="111"/>
      <c r="G584" s="111"/>
    </row>
    <row r="585" spans="2:7" s="35" customFormat="1" x14ac:dyDescent="0.2">
      <c r="B585" s="110" t="s">
        <v>80</v>
      </c>
      <c r="C585" s="40" t="s">
        <v>295</v>
      </c>
      <c r="D585" s="69" t="s">
        <v>402</v>
      </c>
      <c r="E585" s="69" t="s">
        <v>407</v>
      </c>
      <c r="F585" s="111"/>
      <c r="G585" s="111"/>
    </row>
    <row r="586" spans="2:7" s="35" customFormat="1" x14ac:dyDescent="0.2">
      <c r="B586" s="115" t="s">
        <v>82</v>
      </c>
      <c r="C586" s="43" t="s">
        <v>296</v>
      </c>
      <c r="D586" s="39"/>
      <c r="E586" s="39"/>
      <c r="F586" s="111"/>
      <c r="G586" s="39"/>
    </row>
    <row r="587" spans="2:7" s="35" customFormat="1" x14ac:dyDescent="0.2">
      <c r="B587" s="110" t="s">
        <v>105</v>
      </c>
      <c r="C587" s="40" t="s">
        <v>297</v>
      </c>
      <c r="D587" s="69" t="s">
        <v>402</v>
      </c>
      <c r="E587" s="69" t="s">
        <v>407</v>
      </c>
      <c r="F587" s="111"/>
      <c r="G587" s="111"/>
    </row>
    <row r="588" spans="2:7" s="35" customFormat="1" ht="25.5" x14ac:dyDescent="0.2">
      <c r="B588" s="115" t="s">
        <v>84</v>
      </c>
      <c r="C588" s="68" t="s">
        <v>299</v>
      </c>
      <c r="D588" s="111"/>
      <c r="E588" s="111"/>
      <c r="F588" s="111"/>
      <c r="G588" s="111"/>
    </row>
    <row r="589" spans="2:7" s="35" customFormat="1" ht="25.5" x14ac:dyDescent="0.2">
      <c r="B589" s="110" t="s">
        <v>308</v>
      </c>
      <c r="C589" s="67" t="s">
        <v>300</v>
      </c>
      <c r="D589" s="69" t="s">
        <v>402</v>
      </c>
      <c r="E589" s="69" t="s">
        <v>407</v>
      </c>
      <c r="F589" s="111"/>
      <c r="G589" s="111"/>
    </row>
    <row r="590" spans="2:7" s="35" customFormat="1" x14ac:dyDescent="0.2">
      <c r="B590" s="110" t="s">
        <v>309</v>
      </c>
      <c r="C590" s="67" t="s">
        <v>301</v>
      </c>
      <c r="D590" s="69" t="s">
        <v>399</v>
      </c>
      <c r="E590" s="69" t="s">
        <v>407</v>
      </c>
      <c r="F590" s="111"/>
      <c r="G590" s="111"/>
    </row>
    <row r="591" spans="2:7" s="35" customFormat="1" x14ac:dyDescent="0.2">
      <c r="B591" s="110" t="s">
        <v>310</v>
      </c>
      <c r="C591" s="67" t="s">
        <v>302</v>
      </c>
      <c r="D591" s="69" t="s">
        <v>402</v>
      </c>
      <c r="E591" s="69" t="s">
        <v>407</v>
      </c>
      <c r="F591" s="111"/>
      <c r="G591" s="111"/>
    </row>
    <row r="592" spans="2:7" s="35" customFormat="1" x14ac:dyDescent="0.2">
      <c r="B592" s="110" t="s">
        <v>311</v>
      </c>
      <c r="C592" s="67" t="s">
        <v>303</v>
      </c>
      <c r="D592" s="69" t="s">
        <v>402</v>
      </c>
      <c r="E592" s="69" t="s">
        <v>407</v>
      </c>
      <c r="F592" s="111"/>
      <c r="G592" s="111"/>
    </row>
    <row r="593" spans="2:7" s="35" customFormat="1" x14ac:dyDescent="0.2">
      <c r="B593" s="110" t="s">
        <v>312</v>
      </c>
      <c r="C593" s="67" t="s">
        <v>304</v>
      </c>
      <c r="D593" s="69" t="s">
        <v>403</v>
      </c>
      <c r="E593" s="69" t="s">
        <v>407</v>
      </c>
      <c r="F593" s="111"/>
      <c r="G593" s="111"/>
    </row>
    <row r="594" spans="2:7" s="35" customFormat="1" x14ac:dyDescent="0.2">
      <c r="B594" s="115" t="s">
        <v>86</v>
      </c>
      <c r="C594" s="68" t="s">
        <v>305</v>
      </c>
      <c r="D594" s="111"/>
      <c r="E594" s="111"/>
      <c r="F594" s="111"/>
      <c r="G594" s="111"/>
    </row>
    <row r="595" spans="2:7" s="35" customFormat="1" x14ac:dyDescent="0.2">
      <c r="B595" s="110" t="s">
        <v>313</v>
      </c>
      <c r="C595" s="67" t="s">
        <v>306</v>
      </c>
      <c r="D595" s="69" t="s">
        <v>403</v>
      </c>
      <c r="E595" s="69" t="s">
        <v>407</v>
      </c>
      <c r="F595" s="111"/>
      <c r="G595" s="111"/>
    </row>
    <row r="596" spans="2:7" s="35" customFormat="1" ht="25.5" x14ac:dyDescent="0.2">
      <c r="B596" s="110" t="s">
        <v>314</v>
      </c>
      <c r="C596" s="67" t="s">
        <v>307</v>
      </c>
      <c r="D596" s="69" t="s">
        <v>403</v>
      </c>
      <c r="E596" s="69" t="s">
        <v>407</v>
      </c>
      <c r="F596" s="111"/>
      <c r="G596" s="111"/>
    </row>
    <row r="597" spans="2:7" s="35" customFormat="1" ht="25.5" x14ac:dyDescent="0.2">
      <c r="B597" s="110" t="s">
        <v>315</v>
      </c>
      <c r="C597" s="67" t="s">
        <v>408</v>
      </c>
      <c r="D597" s="69" t="s">
        <v>403</v>
      </c>
      <c r="E597" s="69" t="s">
        <v>407</v>
      </c>
      <c r="F597" s="111"/>
      <c r="G597" s="111"/>
    </row>
    <row r="598" spans="2:7" s="35" customFormat="1" ht="12.75" customHeight="1" x14ac:dyDescent="0.2">
      <c r="B598" s="138" t="s">
        <v>384</v>
      </c>
      <c r="C598" s="139"/>
      <c r="D598" s="139"/>
      <c r="E598" s="139"/>
      <c r="F598" s="139"/>
      <c r="G598" s="140"/>
    </row>
    <row r="599" spans="2:7" s="35" customFormat="1" x14ac:dyDescent="0.2">
      <c r="B599" s="115">
        <v>1</v>
      </c>
      <c r="C599" s="73" t="s">
        <v>294</v>
      </c>
      <c r="D599" s="39"/>
      <c r="E599" s="39"/>
      <c r="F599" s="39"/>
      <c r="G599" s="39"/>
    </row>
    <row r="600" spans="2:7" s="35" customFormat="1" ht="25.5" x14ac:dyDescent="0.2">
      <c r="B600" s="110" t="s">
        <v>71</v>
      </c>
      <c r="C600" s="40" t="s">
        <v>292</v>
      </c>
      <c r="D600" s="69" t="s">
        <v>388</v>
      </c>
      <c r="E600" s="69" t="s">
        <v>395</v>
      </c>
      <c r="F600" s="111"/>
      <c r="G600" s="111"/>
    </row>
    <row r="601" spans="2:7" s="35" customFormat="1" x14ac:dyDescent="0.2">
      <c r="B601" s="110" t="s">
        <v>78</v>
      </c>
      <c r="C601" s="40" t="s">
        <v>293</v>
      </c>
      <c r="D601" s="69" t="s">
        <v>388</v>
      </c>
      <c r="E601" s="69" t="s">
        <v>395</v>
      </c>
      <c r="F601" s="111"/>
      <c r="G601" s="111"/>
    </row>
    <row r="602" spans="2:7" s="35" customFormat="1" x14ac:dyDescent="0.2">
      <c r="B602" s="110" t="s">
        <v>80</v>
      </c>
      <c r="C602" s="40" t="s">
        <v>295</v>
      </c>
      <c r="D602" s="69" t="s">
        <v>388</v>
      </c>
      <c r="E602" s="69" t="s">
        <v>395</v>
      </c>
      <c r="F602" s="111"/>
      <c r="G602" s="111"/>
    </row>
    <row r="603" spans="2:7" s="35" customFormat="1" x14ac:dyDescent="0.2">
      <c r="B603" s="115" t="s">
        <v>82</v>
      </c>
      <c r="C603" s="43" t="s">
        <v>296</v>
      </c>
      <c r="D603" s="39"/>
      <c r="E603" s="39"/>
      <c r="F603" s="111"/>
      <c r="G603" s="39"/>
    </row>
    <row r="604" spans="2:7" s="35" customFormat="1" x14ac:dyDescent="0.2">
      <c r="B604" s="110" t="s">
        <v>105</v>
      </c>
      <c r="C604" s="40" t="s">
        <v>297</v>
      </c>
      <c r="D604" s="69" t="s">
        <v>388</v>
      </c>
      <c r="E604" s="69" t="s">
        <v>395</v>
      </c>
      <c r="F604" s="111"/>
      <c r="G604" s="111"/>
    </row>
    <row r="605" spans="2:7" s="35" customFormat="1" ht="25.5" x14ac:dyDescent="0.2">
      <c r="B605" s="115" t="s">
        <v>84</v>
      </c>
      <c r="C605" s="68" t="s">
        <v>299</v>
      </c>
      <c r="D605" s="111"/>
      <c r="E605" s="111"/>
      <c r="F605" s="111"/>
      <c r="G605" s="111"/>
    </row>
    <row r="606" spans="2:7" s="35" customFormat="1" x14ac:dyDescent="0.2">
      <c r="B606" s="110" t="s">
        <v>309</v>
      </c>
      <c r="C606" s="67" t="s">
        <v>301</v>
      </c>
      <c r="D606" s="69" t="s">
        <v>388</v>
      </c>
      <c r="E606" s="69" t="s">
        <v>395</v>
      </c>
      <c r="F606" s="111"/>
      <c r="G606" s="111"/>
    </row>
    <row r="607" spans="2:7" s="35" customFormat="1" x14ac:dyDescent="0.2">
      <c r="B607" s="110" t="s">
        <v>310</v>
      </c>
      <c r="C607" s="67" t="s">
        <v>302</v>
      </c>
      <c r="D607" s="69" t="s">
        <v>388</v>
      </c>
      <c r="E607" s="69" t="s">
        <v>395</v>
      </c>
      <c r="F607" s="111"/>
      <c r="G607" s="111"/>
    </row>
    <row r="608" spans="2:7" s="35" customFormat="1" x14ac:dyDescent="0.2">
      <c r="B608" s="110" t="s">
        <v>311</v>
      </c>
      <c r="C608" s="67" t="s">
        <v>303</v>
      </c>
      <c r="D608" s="69" t="s">
        <v>388</v>
      </c>
      <c r="E608" s="69" t="s">
        <v>395</v>
      </c>
      <c r="F608" s="111"/>
      <c r="G608" s="111"/>
    </row>
    <row r="609" spans="2:7" s="35" customFormat="1" x14ac:dyDescent="0.2">
      <c r="B609" s="110" t="s">
        <v>312</v>
      </c>
      <c r="C609" s="67" t="s">
        <v>304</v>
      </c>
      <c r="D609" s="69" t="s">
        <v>388</v>
      </c>
      <c r="E609" s="69" t="s">
        <v>395</v>
      </c>
      <c r="F609" s="111"/>
      <c r="G609" s="111"/>
    </row>
    <row r="610" spans="2:7" s="35" customFormat="1" x14ac:dyDescent="0.2">
      <c r="B610" s="115" t="s">
        <v>86</v>
      </c>
      <c r="C610" s="68" t="s">
        <v>305</v>
      </c>
      <c r="D610" s="111"/>
      <c r="E610" s="111"/>
      <c r="F610" s="111"/>
      <c r="G610" s="111"/>
    </row>
    <row r="611" spans="2:7" s="35" customFormat="1" x14ac:dyDescent="0.2">
      <c r="B611" s="110" t="s">
        <v>313</v>
      </c>
      <c r="C611" s="67" t="s">
        <v>306</v>
      </c>
      <c r="D611" s="69" t="s">
        <v>388</v>
      </c>
      <c r="E611" s="69" t="s">
        <v>395</v>
      </c>
      <c r="F611" s="111"/>
      <c r="G611" s="111"/>
    </row>
    <row r="612" spans="2:7" s="35" customFormat="1" ht="25.5" x14ac:dyDescent="0.2">
      <c r="B612" s="110" t="s">
        <v>314</v>
      </c>
      <c r="C612" s="67" t="s">
        <v>307</v>
      </c>
      <c r="D612" s="69" t="s">
        <v>388</v>
      </c>
      <c r="E612" s="69" t="s">
        <v>395</v>
      </c>
      <c r="F612" s="111"/>
      <c r="G612" s="111"/>
    </row>
    <row r="613" spans="2:7" s="35" customFormat="1" ht="25.5" x14ac:dyDescent="0.2">
      <c r="B613" s="110" t="s">
        <v>315</v>
      </c>
      <c r="C613" s="67" t="s">
        <v>408</v>
      </c>
      <c r="D613" s="69" t="s">
        <v>388</v>
      </c>
      <c r="E613" s="69" t="s">
        <v>395</v>
      </c>
      <c r="F613" s="111"/>
      <c r="G613" s="111"/>
    </row>
    <row r="614" spans="2:7" s="35" customFormat="1" x14ac:dyDescent="0.2">
      <c r="B614" s="138" t="s">
        <v>413</v>
      </c>
      <c r="C614" s="139"/>
      <c r="D614" s="139"/>
      <c r="E614" s="139"/>
      <c r="F614" s="139"/>
      <c r="G614" s="140"/>
    </row>
    <row r="615" spans="2:7" s="35" customFormat="1" x14ac:dyDescent="0.2">
      <c r="B615" s="115">
        <v>1</v>
      </c>
      <c r="C615" s="73" t="s">
        <v>294</v>
      </c>
      <c r="D615" s="39"/>
      <c r="E615" s="39"/>
      <c r="F615" s="39"/>
      <c r="G615" s="39"/>
    </row>
    <row r="616" spans="2:7" s="35" customFormat="1" ht="25.5" x14ac:dyDescent="0.2">
      <c r="B616" s="110" t="s">
        <v>71</v>
      </c>
      <c r="C616" s="40" t="s">
        <v>292</v>
      </c>
      <c r="D616" s="69" t="s">
        <v>396</v>
      </c>
      <c r="E616" s="69" t="s">
        <v>395</v>
      </c>
      <c r="F616" s="111"/>
      <c r="G616" s="111"/>
    </row>
    <row r="617" spans="2:7" s="35" customFormat="1" x14ac:dyDescent="0.2">
      <c r="B617" s="110" t="s">
        <v>78</v>
      </c>
      <c r="C617" s="40" t="s">
        <v>293</v>
      </c>
      <c r="D617" s="69" t="s">
        <v>396</v>
      </c>
      <c r="E617" s="69" t="s">
        <v>395</v>
      </c>
      <c r="F617" s="111"/>
      <c r="G617" s="111"/>
    </row>
    <row r="618" spans="2:7" s="35" customFormat="1" x14ac:dyDescent="0.2">
      <c r="B618" s="110" t="s">
        <v>80</v>
      </c>
      <c r="C618" s="40" t="s">
        <v>295</v>
      </c>
      <c r="D618" s="69" t="s">
        <v>396</v>
      </c>
      <c r="E618" s="69" t="s">
        <v>395</v>
      </c>
      <c r="F618" s="111"/>
      <c r="G618" s="111"/>
    </row>
    <row r="619" spans="2:7" s="35" customFormat="1" x14ac:dyDescent="0.2">
      <c r="B619" s="115" t="s">
        <v>82</v>
      </c>
      <c r="C619" s="43" t="s">
        <v>296</v>
      </c>
      <c r="D619" s="39"/>
      <c r="E619" s="39"/>
      <c r="F619" s="111"/>
      <c r="G619" s="39"/>
    </row>
    <row r="620" spans="2:7" s="35" customFormat="1" x14ac:dyDescent="0.2">
      <c r="B620" s="110" t="s">
        <v>105</v>
      </c>
      <c r="C620" s="40" t="s">
        <v>297</v>
      </c>
      <c r="D620" s="69" t="s">
        <v>396</v>
      </c>
      <c r="E620" s="69" t="s">
        <v>395</v>
      </c>
      <c r="F620" s="111"/>
      <c r="G620" s="111"/>
    </row>
    <row r="621" spans="2:7" s="35" customFormat="1" ht="25.5" x14ac:dyDescent="0.2">
      <c r="B621" s="115" t="s">
        <v>84</v>
      </c>
      <c r="C621" s="68" t="s">
        <v>299</v>
      </c>
      <c r="D621" s="111"/>
      <c r="E621" s="111"/>
      <c r="F621" s="111"/>
      <c r="G621" s="111"/>
    </row>
    <row r="622" spans="2:7" s="35" customFormat="1" x14ac:dyDescent="0.2">
      <c r="B622" s="110" t="s">
        <v>309</v>
      </c>
      <c r="C622" s="67" t="s">
        <v>301</v>
      </c>
      <c r="D622" s="69" t="s">
        <v>396</v>
      </c>
      <c r="E622" s="69" t="s">
        <v>395</v>
      </c>
      <c r="F622" s="111"/>
      <c r="G622" s="111"/>
    </row>
    <row r="623" spans="2:7" s="35" customFormat="1" x14ac:dyDescent="0.2">
      <c r="B623" s="110" t="s">
        <v>310</v>
      </c>
      <c r="C623" s="67" t="s">
        <v>302</v>
      </c>
      <c r="D623" s="69" t="s">
        <v>396</v>
      </c>
      <c r="E623" s="69" t="s">
        <v>395</v>
      </c>
      <c r="F623" s="111"/>
      <c r="G623" s="111"/>
    </row>
    <row r="624" spans="2:7" s="35" customFormat="1" x14ac:dyDescent="0.2">
      <c r="B624" s="110" t="s">
        <v>311</v>
      </c>
      <c r="C624" s="67" t="s">
        <v>303</v>
      </c>
      <c r="D624" s="69" t="s">
        <v>396</v>
      </c>
      <c r="E624" s="69" t="s">
        <v>395</v>
      </c>
      <c r="F624" s="111"/>
      <c r="G624" s="111"/>
    </row>
    <row r="625" spans="2:7" s="35" customFormat="1" x14ac:dyDescent="0.2">
      <c r="B625" s="110" t="s">
        <v>312</v>
      </c>
      <c r="C625" s="67" t="s">
        <v>304</v>
      </c>
      <c r="D625" s="69" t="s">
        <v>396</v>
      </c>
      <c r="E625" s="69" t="s">
        <v>395</v>
      </c>
      <c r="F625" s="111"/>
      <c r="G625" s="111"/>
    </row>
    <row r="626" spans="2:7" s="35" customFormat="1" x14ac:dyDescent="0.2">
      <c r="B626" s="115" t="s">
        <v>86</v>
      </c>
      <c r="C626" s="68" t="s">
        <v>305</v>
      </c>
      <c r="D626" s="111"/>
      <c r="E626" s="111"/>
      <c r="F626" s="111"/>
      <c r="G626" s="111"/>
    </row>
    <row r="627" spans="2:7" s="35" customFormat="1" x14ac:dyDescent="0.2">
      <c r="B627" s="110" t="s">
        <v>313</v>
      </c>
      <c r="C627" s="67" t="s">
        <v>306</v>
      </c>
      <c r="D627" s="69" t="s">
        <v>396</v>
      </c>
      <c r="E627" s="69" t="s">
        <v>395</v>
      </c>
      <c r="F627" s="111"/>
      <c r="G627" s="111"/>
    </row>
    <row r="628" spans="2:7" s="35" customFormat="1" ht="25.5" x14ac:dyDescent="0.2">
      <c r="B628" s="110" t="s">
        <v>314</v>
      </c>
      <c r="C628" s="67" t="s">
        <v>307</v>
      </c>
      <c r="D628" s="69" t="s">
        <v>396</v>
      </c>
      <c r="E628" s="69" t="s">
        <v>395</v>
      </c>
      <c r="F628" s="111"/>
      <c r="G628" s="111"/>
    </row>
    <row r="629" spans="2:7" s="35" customFormat="1" ht="25.5" x14ac:dyDescent="0.2">
      <c r="B629" s="110" t="s">
        <v>315</v>
      </c>
      <c r="C629" s="67" t="s">
        <v>408</v>
      </c>
      <c r="D629" s="69" t="s">
        <v>396</v>
      </c>
      <c r="E629" s="69" t="s">
        <v>395</v>
      </c>
      <c r="F629" s="111"/>
      <c r="G629" s="111"/>
    </row>
    <row r="630" spans="2:7" s="35" customFormat="1" ht="12.75" customHeight="1" x14ac:dyDescent="0.2">
      <c r="B630" s="138" t="s">
        <v>344</v>
      </c>
      <c r="C630" s="139"/>
      <c r="D630" s="139"/>
      <c r="E630" s="139"/>
      <c r="F630" s="139"/>
      <c r="G630" s="140"/>
    </row>
    <row r="631" spans="2:7" s="35" customFormat="1" ht="25.5" x14ac:dyDescent="0.2">
      <c r="B631" s="110" t="s">
        <v>75</v>
      </c>
      <c r="C631" s="40" t="s">
        <v>424</v>
      </c>
      <c r="D631" s="69" t="s">
        <v>388</v>
      </c>
      <c r="E631" s="69" t="s">
        <v>395</v>
      </c>
      <c r="F631" s="39"/>
      <c r="G631" s="39"/>
    </row>
    <row r="632" spans="2:7" s="35" customFormat="1" ht="38.25" x14ac:dyDescent="0.2">
      <c r="B632" s="110" t="s">
        <v>82</v>
      </c>
      <c r="C632" s="40" t="s">
        <v>425</v>
      </c>
      <c r="D632" s="69" t="s">
        <v>388</v>
      </c>
      <c r="E632" s="69" t="s">
        <v>395</v>
      </c>
      <c r="F632" s="111"/>
      <c r="G632" s="111"/>
    </row>
    <row r="633" spans="2:7" s="35" customFormat="1" ht="12.75" customHeight="1" x14ac:dyDescent="0.2">
      <c r="B633" s="138" t="s">
        <v>385</v>
      </c>
      <c r="C633" s="139"/>
      <c r="D633" s="139"/>
      <c r="E633" s="139"/>
      <c r="F633" s="139"/>
      <c r="G633" s="140"/>
    </row>
    <row r="634" spans="2:7" s="35" customFormat="1" ht="38.25" x14ac:dyDescent="0.2">
      <c r="B634" s="110" t="s">
        <v>75</v>
      </c>
      <c r="C634" s="40" t="s">
        <v>411</v>
      </c>
      <c r="D634" s="69" t="s">
        <v>388</v>
      </c>
      <c r="E634" s="69" t="s">
        <v>395</v>
      </c>
      <c r="F634" s="39"/>
      <c r="G634" s="39"/>
    </row>
    <row r="635" spans="2:7" s="35" customFormat="1" ht="51" x14ac:dyDescent="0.2">
      <c r="B635" s="110" t="s">
        <v>82</v>
      </c>
      <c r="C635" s="40" t="s">
        <v>412</v>
      </c>
      <c r="D635" s="69" t="s">
        <v>388</v>
      </c>
      <c r="E635" s="69" t="s">
        <v>395</v>
      </c>
      <c r="F635" s="111"/>
      <c r="G635" s="111"/>
    </row>
    <row r="636" spans="2:7" s="35" customFormat="1" ht="12.75" customHeight="1" x14ac:dyDescent="0.2">
      <c r="B636" s="138" t="s">
        <v>386</v>
      </c>
      <c r="C636" s="139"/>
      <c r="D636" s="139"/>
      <c r="E636" s="139"/>
      <c r="F636" s="139"/>
      <c r="G636" s="140"/>
    </row>
    <row r="637" spans="2:7" s="35" customFormat="1" ht="38.25" x14ac:dyDescent="0.2">
      <c r="B637" s="110" t="s">
        <v>75</v>
      </c>
      <c r="C637" s="40" t="s">
        <v>410</v>
      </c>
      <c r="D637" s="69" t="s">
        <v>388</v>
      </c>
      <c r="E637" s="69" t="s">
        <v>395</v>
      </c>
      <c r="F637" s="39"/>
      <c r="G637" s="39"/>
    </row>
    <row r="638" spans="2:7" s="35" customFormat="1" ht="51" x14ac:dyDescent="0.2">
      <c r="B638" s="110" t="s">
        <v>82</v>
      </c>
      <c r="C638" s="40" t="s">
        <v>412</v>
      </c>
      <c r="D638" s="69" t="s">
        <v>388</v>
      </c>
      <c r="E638" s="69" t="s">
        <v>395</v>
      </c>
      <c r="F638" s="111"/>
      <c r="G638" s="111"/>
    </row>
    <row r="639" spans="2:7" s="35" customFormat="1" ht="12.75" customHeight="1" x14ac:dyDescent="0.2">
      <c r="B639" s="141" t="s">
        <v>468</v>
      </c>
      <c r="C639" s="141"/>
      <c r="D639" s="141"/>
      <c r="E639" s="141"/>
      <c r="F639" s="141"/>
      <c r="G639" s="141"/>
    </row>
    <row r="640" spans="2:7" s="35" customFormat="1" ht="25.5" x14ac:dyDescent="0.2">
      <c r="B640" s="110" t="s">
        <v>75</v>
      </c>
      <c r="C640" s="40" t="s">
        <v>452</v>
      </c>
      <c r="D640" s="69" t="s">
        <v>388</v>
      </c>
      <c r="E640" s="69" t="s">
        <v>407</v>
      </c>
      <c r="F640" s="111"/>
      <c r="G640" s="111"/>
    </row>
    <row r="641" spans="2:7" s="35" customFormat="1" ht="12.75" customHeight="1" x14ac:dyDescent="0.2">
      <c r="B641" s="141" t="s">
        <v>345</v>
      </c>
      <c r="C641" s="141"/>
      <c r="D641" s="141"/>
      <c r="E641" s="141"/>
      <c r="F641" s="141"/>
      <c r="G641" s="141"/>
    </row>
    <row r="642" spans="2:7" s="35" customFormat="1" ht="25.5" x14ac:dyDescent="0.2">
      <c r="B642" s="110" t="s">
        <v>75</v>
      </c>
      <c r="C642" s="40" t="s">
        <v>452</v>
      </c>
      <c r="D642" s="69" t="s">
        <v>388</v>
      </c>
      <c r="E642" s="69" t="s">
        <v>399</v>
      </c>
      <c r="F642" s="111"/>
      <c r="G642" s="111"/>
    </row>
    <row r="643" spans="2:7" s="35" customFormat="1" ht="12.75" customHeight="1" x14ac:dyDescent="0.2">
      <c r="B643" s="141" t="s">
        <v>467</v>
      </c>
      <c r="C643" s="141"/>
      <c r="D643" s="141"/>
      <c r="E643" s="141"/>
      <c r="F643" s="141"/>
      <c r="G643" s="141"/>
    </row>
    <row r="644" spans="2:7" s="35" customFormat="1" x14ac:dyDescent="0.2">
      <c r="B644" s="115">
        <v>1</v>
      </c>
      <c r="C644" s="73" t="s">
        <v>294</v>
      </c>
      <c r="D644" s="39"/>
      <c r="E644" s="39"/>
      <c r="F644" s="39"/>
      <c r="G644" s="39"/>
    </row>
    <row r="645" spans="2:7" s="35" customFormat="1" x14ac:dyDescent="0.2">
      <c r="B645" s="110" t="s">
        <v>71</v>
      </c>
      <c r="C645" s="40" t="s">
        <v>503</v>
      </c>
      <c r="D645" s="69" t="s">
        <v>388</v>
      </c>
      <c r="E645" s="69" t="s">
        <v>388</v>
      </c>
      <c r="F645" s="39"/>
      <c r="G645" s="39"/>
    </row>
    <row r="646" spans="2:7" s="35" customFormat="1" x14ac:dyDescent="0.2">
      <c r="B646" s="110" t="s">
        <v>78</v>
      </c>
      <c r="C646" s="40" t="s">
        <v>293</v>
      </c>
      <c r="D646" s="69" t="s">
        <v>396</v>
      </c>
      <c r="E646" s="69" t="s">
        <v>397</v>
      </c>
      <c r="F646" s="111"/>
      <c r="G646" s="111"/>
    </row>
    <row r="647" spans="2:7" s="35" customFormat="1" x14ac:dyDescent="0.2">
      <c r="B647" s="110" t="s">
        <v>80</v>
      </c>
      <c r="C647" s="40" t="s">
        <v>295</v>
      </c>
      <c r="D647" s="69" t="s">
        <v>397</v>
      </c>
      <c r="E647" s="69" t="s">
        <v>398</v>
      </c>
      <c r="F647" s="111"/>
      <c r="G647" s="111"/>
    </row>
    <row r="648" spans="2:7" s="35" customFormat="1" x14ac:dyDescent="0.2">
      <c r="B648" s="115" t="s">
        <v>82</v>
      </c>
      <c r="C648" s="43" t="s">
        <v>296</v>
      </c>
      <c r="D648" s="39"/>
      <c r="E648" s="39"/>
      <c r="F648" s="111"/>
      <c r="G648" s="39"/>
    </row>
    <row r="649" spans="2:7" s="35" customFormat="1" x14ac:dyDescent="0.2">
      <c r="B649" s="110" t="s">
        <v>105</v>
      </c>
      <c r="C649" s="40" t="s">
        <v>297</v>
      </c>
      <c r="D649" s="69" t="s">
        <v>397</v>
      </c>
      <c r="E649" s="69" t="s">
        <v>397</v>
      </c>
      <c r="F649" s="111"/>
      <c r="G649" s="111"/>
    </row>
    <row r="650" spans="2:7" s="35" customFormat="1" ht="38.25" x14ac:dyDescent="0.2">
      <c r="B650" s="110" t="s">
        <v>191</v>
      </c>
      <c r="C650" s="45" t="s">
        <v>298</v>
      </c>
      <c r="D650" s="69" t="s">
        <v>504</v>
      </c>
      <c r="E650" s="69" t="s">
        <v>505</v>
      </c>
      <c r="F650" s="111"/>
      <c r="G650" s="111"/>
    </row>
    <row r="651" spans="2:7" s="35" customFormat="1" ht="25.5" x14ac:dyDescent="0.2">
      <c r="B651" s="115" t="s">
        <v>84</v>
      </c>
      <c r="C651" s="68" t="s">
        <v>299</v>
      </c>
      <c r="D651" s="111"/>
      <c r="E651" s="111"/>
      <c r="F651" s="111"/>
      <c r="G651" s="111"/>
    </row>
    <row r="652" spans="2:7" s="35" customFormat="1" x14ac:dyDescent="0.2">
      <c r="B652" s="110" t="s">
        <v>308</v>
      </c>
      <c r="C652" s="67" t="s">
        <v>409</v>
      </c>
      <c r="D652" s="69" t="s">
        <v>390</v>
      </c>
      <c r="E652" s="69" t="s">
        <v>398</v>
      </c>
      <c r="F652" s="111"/>
      <c r="G652" s="111"/>
    </row>
    <row r="653" spans="2:7" s="35" customFormat="1" x14ac:dyDescent="0.2">
      <c r="B653" s="110" t="s">
        <v>309</v>
      </c>
      <c r="C653" s="67" t="s">
        <v>301</v>
      </c>
      <c r="D653" s="69" t="s">
        <v>398</v>
      </c>
      <c r="E653" s="69" t="s">
        <v>398</v>
      </c>
      <c r="F653" s="111"/>
      <c r="G653" s="111"/>
    </row>
    <row r="654" spans="2:7" s="35" customFormat="1" x14ac:dyDescent="0.2">
      <c r="B654" s="110" t="s">
        <v>310</v>
      </c>
      <c r="C654" s="67" t="s">
        <v>302</v>
      </c>
      <c r="D654" s="69" t="s">
        <v>398</v>
      </c>
      <c r="E654" s="69" t="s">
        <v>399</v>
      </c>
      <c r="F654" s="111"/>
      <c r="G654" s="111"/>
    </row>
    <row r="655" spans="2:7" s="35" customFormat="1" x14ac:dyDescent="0.2">
      <c r="B655" s="110" t="s">
        <v>311</v>
      </c>
      <c r="C655" s="67" t="s">
        <v>303</v>
      </c>
      <c r="D655" s="69" t="s">
        <v>399</v>
      </c>
      <c r="E655" s="69" t="s">
        <v>399</v>
      </c>
      <c r="F655" s="111"/>
      <c r="G655" s="111"/>
    </row>
    <row r="656" spans="2:7" s="35" customFormat="1" x14ac:dyDescent="0.2">
      <c r="B656" s="110" t="s">
        <v>312</v>
      </c>
      <c r="C656" s="67" t="s">
        <v>304</v>
      </c>
      <c r="D656" s="69" t="s">
        <v>506</v>
      </c>
      <c r="E656" s="69" t="s">
        <v>399</v>
      </c>
      <c r="F656" s="111"/>
      <c r="G656" s="111"/>
    </row>
    <row r="657" spans="2:7" s="35" customFormat="1" x14ac:dyDescent="0.2">
      <c r="B657" s="115" t="s">
        <v>86</v>
      </c>
      <c r="C657" s="68" t="s">
        <v>305</v>
      </c>
      <c r="D657" s="111"/>
      <c r="E657" s="111"/>
      <c r="F657" s="111"/>
      <c r="G657" s="111"/>
    </row>
    <row r="658" spans="2:7" s="35" customFormat="1" x14ac:dyDescent="0.2">
      <c r="B658" s="110" t="s">
        <v>313</v>
      </c>
      <c r="C658" s="67" t="s">
        <v>306</v>
      </c>
      <c r="D658" s="69" t="s">
        <v>399</v>
      </c>
      <c r="E658" s="69" t="s">
        <v>399</v>
      </c>
      <c r="F658" s="111"/>
      <c r="G658" s="111"/>
    </row>
    <row r="659" spans="2:7" s="35" customFormat="1" ht="25.5" x14ac:dyDescent="0.2">
      <c r="B659" s="110" t="s">
        <v>314</v>
      </c>
      <c r="C659" s="67" t="s">
        <v>307</v>
      </c>
      <c r="D659" s="69" t="s">
        <v>399</v>
      </c>
      <c r="E659" s="69" t="s">
        <v>399</v>
      </c>
      <c r="F659" s="111"/>
      <c r="G659" s="111"/>
    </row>
    <row r="660" spans="2:7" s="35" customFormat="1" ht="25.5" x14ac:dyDescent="0.2">
      <c r="B660" s="110" t="s">
        <v>315</v>
      </c>
      <c r="C660" s="67" t="s">
        <v>408</v>
      </c>
      <c r="D660" s="69" t="s">
        <v>399</v>
      </c>
      <c r="E660" s="69" t="s">
        <v>399</v>
      </c>
      <c r="F660" s="111"/>
      <c r="G660" s="111"/>
    </row>
    <row r="661" spans="2:7" s="35" customFormat="1" ht="27" customHeight="1" x14ac:dyDescent="0.2">
      <c r="B661" s="138" t="s">
        <v>465</v>
      </c>
      <c r="C661" s="139"/>
      <c r="D661" s="139"/>
      <c r="E661" s="139"/>
      <c r="F661" s="139"/>
      <c r="G661" s="140"/>
    </row>
    <row r="662" spans="2:7" s="35" customFormat="1" x14ac:dyDescent="0.2">
      <c r="B662" s="115">
        <v>1</v>
      </c>
      <c r="C662" s="73" t="s">
        <v>294</v>
      </c>
      <c r="D662" s="39"/>
      <c r="E662" s="39"/>
      <c r="F662" s="39"/>
      <c r="G662" s="39"/>
    </row>
    <row r="663" spans="2:7" s="35" customFormat="1" ht="25.5" x14ac:dyDescent="0.2">
      <c r="B663" s="115"/>
      <c r="C663" s="40" t="s">
        <v>509</v>
      </c>
      <c r="D663" s="69" t="s">
        <v>396</v>
      </c>
      <c r="E663" s="69" t="s">
        <v>397</v>
      </c>
      <c r="F663" s="39"/>
      <c r="G663" s="39"/>
    </row>
    <row r="664" spans="2:7" s="35" customFormat="1" ht="25.5" x14ac:dyDescent="0.2">
      <c r="B664" s="110" t="s">
        <v>71</v>
      </c>
      <c r="C664" s="40" t="s">
        <v>292</v>
      </c>
      <c r="D664" s="69" t="s">
        <v>397</v>
      </c>
      <c r="E664" s="69" t="s">
        <v>397</v>
      </c>
      <c r="F664" s="111"/>
      <c r="G664" s="111"/>
    </row>
    <row r="665" spans="2:7" s="35" customFormat="1" x14ac:dyDescent="0.2">
      <c r="B665" s="110" t="s">
        <v>78</v>
      </c>
      <c r="C665" s="40" t="s">
        <v>293</v>
      </c>
      <c r="D665" s="69" t="s">
        <v>397</v>
      </c>
      <c r="E665" s="69" t="s">
        <v>397</v>
      </c>
      <c r="F665" s="111"/>
      <c r="G665" s="111"/>
    </row>
    <row r="666" spans="2:7" s="35" customFormat="1" x14ac:dyDescent="0.2">
      <c r="B666" s="110" t="s">
        <v>80</v>
      </c>
      <c r="C666" s="40" t="s">
        <v>295</v>
      </c>
      <c r="D666" s="69" t="s">
        <v>397</v>
      </c>
      <c r="E666" s="69" t="s">
        <v>398</v>
      </c>
      <c r="F666" s="111"/>
      <c r="G666" s="111"/>
    </row>
    <row r="667" spans="2:7" s="35" customFormat="1" x14ac:dyDescent="0.2">
      <c r="B667" s="115" t="s">
        <v>82</v>
      </c>
      <c r="C667" s="43" t="s">
        <v>296</v>
      </c>
      <c r="D667" s="39"/>
      <c r="E667" s="39"/>
      <c r="F667" s="111"/>
      <c r="G667" s="39"/>
    </row>
    <row r="668" spans="2:7" s="35" customFormat="1" x14ac:dyDescent="0.2">
      <c r="B668" s="110" t="s">
        <v>105</v>
      </c>
      <c r="C668" s="40" t="s">
        <v>297</v>
      </c>
      <c r="D668" s="69" t="s">
        <v>399</v>
      </c>
      <c r="E668" s="69" t="s">
        <v>399</v>
      </c>
      <c r="F668" s="111"/>
      <c r="G668" s="111"/>
    </row>
    <row r="669" spans="2:7" s="35" customFormat="1" ht="25.5" x14ac:dyDescent="0.2">
      <c r="B669" s="115" t="s">
        <v>84</v>
      </c>
      <c r="C669" s="68" t="s">
        <v>299</v>
      </c>
      <c r="D669" s="111"/>
      <c r="E669" s="111"/>
      <c r="F669" s="111"/>
      <c r="G669" s="111"/>
    </row>
    <row r="670" spans="2:7" s="35" customFormat="1" x14ac:dyDescent="0.2">
      <c r="B670" s="110" t="s">
        <v>308</v>
      </c>
      <c r="C670" s="67" t="s">
        <v>409</v>
      </c>
      <c r="D670" s="69" t="s">
        <v>398</v>
      </c>
      <c r="E670" s="69" t="s">
        <v>399</v>
      </c>
      <c r="F670" s="111"/>
      <c r="G670" s="111"/>
    </row>
    <row r="671" spans="2:7" s="35" customFormat="1" x14ac:dyDescent="0.2">
      <c r="B671" s="110" t="s">
        <v>309</v>
      </c>
      <c r="C671" s="67" t="s">
        <v>301</v>
      </c>
      <c r="D671" s="69" t="s">
        <v>400</v>
      </c>
      <c r="E671" s="69" t="s">
        <v>401</v>
      </c>
      <c r="F671" s="111"/>
      <c r="G671" s="111"/>
    </row>
    <row r="672" spans="2:7" s="35" customFormat="1" x14ac:dyDescent="0.2">
      <c r="B672" s="110" t="s">
        <v>310</v>
      </c>
      <c r="C672" s="67" t="s">
        <v>302</v>
      </c>
      <c r="D672" s="69" t="s">
        <v>402</v>
      </c>
      <c r="E672" s="69" t="s">
        <v>402</v>
      </c>
      <c r="F672" s="111"/>
      <c r="G672" s="111"/>
    </row>
    <row r="673" spans="2:7" s="35" customFormat="1" x14ac:dyDescent="0.2">
      <c r="B673" s="110" t="s">
        <v>311</v>
      </c>
      <c r="C673" s="67" t="s">
        <v>303</v>
      </c>
      <c r="D673" s="69" t="s">
        <v>402</v>
      </c>
      <c r="E673" s="69" t="s">
        <v>402</v>
      </c>
      <c r="F673" s="111"/>
      <c r="G673" s="111"/>
    </row>
    <row r="674" spans="2:7" s="35" customFormat="1" x14ac:dyDescent="0.2">
      <c r="B674" s="110" t="s">
        <v>312</v>
      </c>
      <c r="C674" s="67" t="s">
        <v>304</v>
      </c>
      <c r="D674" s="69" t="s">
        <v>403</v>
      </c>
      <c r="E674" s="69" t="s">
        <v>403</v>
      </c>
      <c r="F674" s="111"/>
      <c r="G674" s="111"/>
    </row>
    <row r="675" spans="2:7" s="35" customFormat="1" x14ac:dyDescent="0.2">
      <c r="B675" s="115" t="s">
        <v>86</v>
      </c>
      <c r="C675" s="68" t="s">
        <v>305</v>
      </c>
      <c r="D675" s="111"/>
      <c r="E675" s="111"/>
      <c r="F675" s="111"/>
      <c r="G675" s="111"/>
    </row>
    <row r="676" spans="2:7" s="35" customFormat="1" x14ac:dyDescent="0.2">
      <c r="B676" s="110" t="s">
        <v>313</v>
      </c>
      <c r="C676" s="67" t="s">
        <v>306</v>
      </c>
      <c r="D676" s="69" t="s">
        <v>403</v>
      </c>
      <c r="E676" s="69" t="s">
        <v>403</v>
      </c>
      <c r="F676" s="111"/>
      <c r="G676" s="111"/>
    </row>
    <row r="677" spans="2:7" s="35" customFormat="1" ht="25.5" x14ac:dyDescent="0.2">
      <c r="B677" s="110" t="s">
        <v>314</v>
      </c>
      <c r="C677" s="67" t="s">
        <v>307</v>
      </c>
      <c r="D677" s="69" t="s">
        <v>403</v>
      </c>
      <c r="E677" s="69" t="s">
        <v>403</v>
      </c>
      <c r="F677" s="111"/>
      <c r="G677" s="111"/>
    </row>
    <row r="678" spans="2:7" s="35" customFormat="1" ht="25.5" x14ac:dyDescent="0.2">
      <c r="B678" s="110" t="s">
        <v>315</v>
      </c>
      <c r="C678" s="67" t="s">
        <v>408</v>
      </c>
      <c r="D678" s="69" t="s">
        <v>403</v>
      </c>
      <c r="E678" s="69" t="s">
        <v>403</v>
      </c>
      <c r="F678" s="111"/>
      <c r="G678" s="111"/>
    </row>
    <row r="679" spans="2:7" s="35" customFormat="1" ht="31.5" customHeight="1" x14ac:dyDescent="0.2">
      <c r="B679" s="138" t="s">
        <v>466</v>
      </c>
      <c r="C679" s="139"/>
      <c r="D679" s="139"/>
      <c r="E679" s="139"/>
      <c r="F679" s="139"/>
      <c r="G679" s="140"/>
    </row>
    <row r="680" spans="2:7" s="35" customFormat="1" x14ac:dyDescent="0.2">
      <c r="B680" s="115">
        <v>1</v>
      </c>
      <c r="C680" s="73" t="s">
        <v>294</v>
      </c>
      <c r="D680" s="39"/>
      <c r="E680" s="39"/>
      <c r="F680" s="39"/>
      <c r="G680" s="39"/>
    </row>
    <row r="681" spans="2:7" s="35" customFormat="1" ht="25.5" x14ac:dyDescent="0.2">
      <c r="B681" s="115"/>
      <c r="C681" s="40" t="s">
        <v>509</v>
      </c>
      <c r="D681" s="69" t="s">
        <v>404</v>
      </c>
      <c r="E681" s="69" t="s">
        <v>405</v>
      </c>
      <c r="F681" s="39"/>
      <c r="G681" s="39"/>
    </row>
    <row r="682" spans="2:7" s="35" customFormat="1" ht="25.5" x14ac:dyDescent="0.2">
      <c r="B682" s="110" t="s">
        <v>71</v>
      </c>
      <c r="C682" s="40" t="s">
        <v>292</v>
      </c>
      <c r="D682" s="69" t="s">
        <v>405</v>
      </c>
      <c r="E682" s="69" t="s">
        <v>405</v>
      </c>
      <c r="F682" s="111"/>
      <c r="G682" s="111"/>
    </row>
    <row r="683" spans="2:7" s="35" customFormat="1" x14ac:dyDescent="0.2">
      <c r="B683" s="110" t="s">
        <v>78</v>
      </c>
      <c r="C683" s="40" t="s">
        <v>293</v>
      </c>
      <c r="D683" s="69" t="s">
        <v>405</v>
      </c>
      <c r="E683" s="69" t="s">
        <v>405</v>
      </c>
      <c r="F683" s="111"/>
      <c r="G683" s="111"/>
    </row>
    <row r="684" spans="2:7" s="35" customFormat="1" x14ac:dyDescent="0.2">
      <c r="B684" s="110" t="s">
        <v>80</v>
      </c>
      <c r="C684" s="40" t="s">
        <v>295</v>
      </c>
      <c r="D684" s="69" t="s">
        <v>405</v>
      </c>
      <c r="E684" s="69" t="s">
        <v>406</v>
      </c>
      <c r="F684" s="111"/>
      <c r="G684" s="111"/>
    </row>
    <row r="685" spans="2:7" s="35" customFormat="1" x14ac:dyDescent="0.2">
      <c r="B685" s="115" t="s">
        <v>82</v>
      </c>
      <c r="C685" s="43" t="s">
        <v>296</v>
      </c>
      <c r="D685" s="39"/>
      <c r="E685" s="39"/>
      <c r="F685" s="111"/>
      <c r="G685" s="39"/>
    </row>
    <row r="686" spans="2:7" s="35" customFormat="1" x14ac:dyDescent="0.2">
      <c r="B686" s="110" t="s">
        <v>105</v>
      </c>
      <c r="C686" s="40" t="s">
        <v>297</v>
      </c>
      <c r="D686" s="69" t="s">
        <v>407</v>
      </c>
      <c r="E686" s="69" t="s">
        <v>407</v>
      </c>
      <c r="F686" s="111"/>
      <c r="G686" s="111"/>
    </row>
    <row r="687" spans="2:7" s="35" customFormat="1" ht="25.5" x14ac:dyDescent="0.2">
      <c r="B687" s="115" t="s">
        <v>84</v>
      </c>
      <c r="C687" s="68" t="s">
        <v>299</v>
      </c>
      <c r="D687" s="111"/>
      <c r="E687" s="111"/>
      <c r="F687" s="111"/>
      <c r="G687" s="111"/>
    </row>
    <row r="688" spans="2:7" s="35" customFormat="1" x14ac:dyDescent="0.2">
      <c r="B688" s="110" t="s">
        <v>308</v>
      </c>
      <c r="C688" s="67" t="s">
        <v>409</v>
      </c>
      <c r="D688" s="69" t="s">
        <v>406</v>
      </c>
      <c r="E688" s="69" t="s">
        <v>407</v>
      </c>
      <c r="F688" s="111"/>
      <c r="G688" s="111"/>
    </row>
    <row r="689" spans="2:7" s="35" customFormat="1" x14ac:dyDescent="0.2">
      <c r="B689" s="110" t="s">
        <v>309</v>
      </c>
      <c r="C689" s="67" t="s">
        <v>301</v>
      </c>
      <c r="D689" s="69" t="s">
        <v>392</v>
      </c>
      <c r="E689" s="69" t="s">
        <v>393</v>
      </c>
      <c r="F689" s="111"/>
      <c r="G689" s="111"/>
    </row>
    <row r="690" spans="2:7" s="35" customFormat="1" x14ac:dyDescent="0.2">
      <c r="B690" s="110" t="s">
        <v>310</v>
      </c>
      <c r="C690" s="67" t="s">
        <v>302</v>
      </c>
      <c r="D690" s="69" t="s">
        <v>393</v>
      </c>
      <c r="E690" s="69" t="s">
        <v>394</v>
      </c>
      <c r="F690" s="111"/>
      <c r="G690" s="111"/>
    </row>
    <row r="691" spans="2:7" s="35" customFormat="1" x14ac:dyDescent="0.2">
      <c r="B691" s="110" t="s">
        <v>311</v>
      </c>
      <c r="C691" s="67" t="s">
        <v>303</v>
      </c>
      <c r="D691" s="69" t="s">
        <v>394</v>
      </c>
      <c r="E691" s="69" t="s">
        <v>395</v>
      </c>
      <c r="F691" s="111"/>
      <c r="G691" s="111"/>
    </row>
    <row r="692" spans="2:7" s="35" customFormat="1" x14ac:dyDescent="0.2">
      <c r="B692" s="110" t="s">
        <v>312</v>
      </c>
      <c r="C692" s="67" t="s">
        <v>304</v>
      </c>
      <c r="D692" s="69" t="s">
        <v>394</v>
      </c>
      <c r="E692" s="69" t="s">
        <v>395</v>
      </c>
      <c r="F692" s="111"/>
      <c r="G692" s="111"/>
    </row>
    <row r="693" spans="2:7" s="35" customFormat="1" x14ac:dyDescent="0.2">
      <c r="B693" s="115" t="s">
        <v>86</v>
      </c>
      <c r="C693" s="68" t="s">
        <v>305</v>
      </c>
      <c r="D693" s="111"/>
      <c r="E693" s="111"/>
      <c r="F693" s="111"/>
      <c r="G693" s="111"/>
    </row>
    <row r="694" spans="2:7" s="35" customFormat="1" x14ac:dyDescent="0.2">
      <c r="B694" s="110" t="s">
        <v>313</v>
      </c>
      <c r="C694" s="67" t="s">
        <v>306</v>
      </c>
      <c r="D694" s="69" t="s">
        <v>394</v>
      </c>
      <c r="E694" s="69" t="s">
        <v>395</v>
      </c>
      <c r="F694" s="111"/>
      <c r="G694" s="111"/>
    </row>
    <row r="695" spans="2:7" s="35" customFormat="1" ht="25.5" x14ac:dyDescent="0.2">
      <c r="B695" s="110" t="s">
        <v>314</v>
      </c>
      <c r="C695" s="67" t="s">
        <v>307</v>
      </c>
      <c r="D695" s="69" t="s">
        <v>394</v>
      </c>
      <c r="E695" s="69" t="s">
        <v>395</v>
      </c>
      <c r="F695" s="111"/>
      <c r="G695" s="111"/>
    </row>
    <row r="696" spans="2:7" s="35" customFormat="1" ht="25.5" x14ac:dyDescent="0.2">
      <c r="B696" s="110" t="s">
        <v>315</v>
      </c>
      <c r="C696" s="67" t="s">
        <v>408</v>
      </c>
      <c r="D696" s="69" t="s">
        <v>395</v>
      </c>
      <c r="E696" s="69" t="s">
        <v>395</v>
      </c>
      <c r="F696" s="111"/>
      <c r="G696" s="111"/>
    </row>
    <row r="697" spans="2:7" s="35" customFormat="1" ht="12.75" customHeight="1" x14ac:dyDescent="0.2">
      <c r="B697" s="138" t="s">
        <v>513</v>
      </c>
      <c r="C697" s="139"/>
      <c r="D697" s="139"/>
      <c r="E697" s="139"/>
      <c r="F697" s="139"/>
      <c r="G697" s="140"/>
    </row>
    <row r="698" spans="2:7" s="35" customFormat="1" x14ac:dyDescent="0.2">
      <c r="B698" s="115">
        <v>1</v>
      </c>
      <c r="C698" s="73" t="s">
        <v>294</v>
      </c>
      <c r="D698" s="39"/>
      <c r="E698" s="39"/>
      <c r="F698" s="39"/>
      <c r="G698" s="39"/>
    </row>
    <row r="699" spans="2:7" s="35" customFormat="1" ht="25.5" x14ac:dyDescent="0.2">
      <c r="B699" s="110" t="s">
        <v>71</v>
      </c>
      <c r="C699" s="40" t="s">
        <v>292</v>
      </c>
      <c r="D699" s="69" t="s">
        <v>398</v>
      </c>
      <c r="E699" s="69" t="s">
        <v>399</v>
      </c>
      <c r="F699" s="111"/>
      <c r="G699" s="111"/>
    </row>
    <row r="700" spans="2:7" s="35" customFormat="1" x14ac:dyDescent="0.2">
      <c r="B700" s="110" t="s">
        <v>78</v>
      </c>
      <c r="C700" s="40" t="s">
        <v>293</v>
      </c>
      <c r="D700" s="69" t="s">
        <v>398</v>
      </c>
      <c r="E700" s="69" t="s">
        <v>399</v>
      </c>
      <c r="F700" s="111"/>
      <c r="G700" s="111"/>
    </row>
    <row r="701" spans="2:7" s="35" customFormat="1" x14ac:dyDescent="0.2">
      <c r="B701" s="110" t="s">
        <v>80</v>
      </c>
      <c r="C701" s="40" t="s">
        <v>295</v>
      </c>
      <c r="D701" s="69" t="s">
        <v>398</v>
      </c>
      <c r="E701" s="69" t="s">
        <v>399</v>
      </c>
      <c r="F701" s="111"/>
      <c r="G701" s="111"/>
    </row>
    <row r="702" spans="2:7" s="35" customFormat="1" x14ac:dyDescent="0.2">
      <c r="B702" s="115" t="s">
        <v>82</v>
      </c>
      <c r="C702" s="43" t="s">
        <v>296</v>
      </c>
      <c r="D702" s="39"/>
      <c r="E702" s="39"/>
      <c r="F702" s="111"/>
      <c r="G702" s="39"/>
    </row>
    <row r="703" spans="2:7" s="35" customFormat="1" x14ac:dyDescent="0.2">
      <c r="B703" s="110" t="s">
        <v>105</v>
      </c>
      <c r="C703" s="40" t="s">
        <v>297</v>
      </c>
      <c r="D703" s="69" t="s">
        <v>398</v>
      </c>
      <c r="E703" s="69" t="s">
        <v>399</v>
      </c>
      <c r="F703" s="111"/>
      <c r="G703" s="111"/>
    </row>
    <row r="704" spans="2:7" s="35" customFormat="1" ht="25.5" x14ac:dyDescent="0.2">
      <c r="B704" s="115" t="s">
        <v>84</v>
      </c>
      <c r="C704" s="68" t="s">
        <v>299</v>
      </c>
      <c r="D704" s="111"/>
      <c r="E704" s="111"/>
      <c r="F704" s="111"/>
      <c r="G704" s="111"/>
    </row>
    <row r="705" spans="2:7" s="35" customFormat="1" x14ac:dyDescent="0.2">
      <c r="B705" s="110" t="s">
        <v>308</v>
      </c>
      <c r="C705" s="67" t="s">
        <v>409</v>
      </c>
      <c r="D705" s="69" t="s">
        <v>398</v>
      </c>
      <c r="E705" s="69" t="s">
        <v>399</v>
      </c>
      <c r="F705" s="111"/>
      <c r="G705" s="111"/>
    </row>
    <row r="706" spans="2:7" s="35" customFormat="1" x14ac:dyDescent="0.2">
      <c r="B706" s="110" t="s">
        <v>309</v>
      </c>
      <c r="C706" s="67" t="s">
        <v>301</v>
      </c>
      <c r="D706" s="69" t="s">
        <v>398</v>
      </c>
      <c r="E706" s="69" t="s">
        <v>399</v>
      </c>
      <c r="F706" s="111"/>
      <c r="G706" s="111"/>
    </row>
    <row r="707" spans="2:7" s="35" customFormat="1" x14ac:dyDescent="0.2">
      <c r="B707" s="110" t="s">
        <v>310</v>
      </c>
      <c r="C707" s="67" t="s">
        <v>302</v>
      </c>
      <c r="D707" s="69" t="s">
        <v>398</v>
      </c>
      <c r="E707" s="69" t="s">
        <v>399</v>
      </c>
      <c r="F707" s="111"/>
      <c r="G707" s="111"/>
    </row>
    <row r="708" spans="2:7" s="35" customFormat="1" x14ac:dyDescent="0.2">
      <c r="B708" s="110" t="s">
        <v>311</v>
      </c>
      <c r="C708" s="67" t="s">
        <v>303</v>
      </c>
      <c r="D708" s="69" t="s">
        <v>398</v>
      </c>
      <c r="E708" s="69" t="s">
        <v>399</v>
      </c>
      <c r="F708" s="111"/>
      <c r="G708" s="111"/>
    </row>
    <row r="709" spans="2:7" s="35" customFormat="1" x14ac:dyDescent="0.2">
      <c r="B709" s="110" t="s">
        <v>312</v>
      </c>
      <c r="C709" s="67" t="s">
        <v>304</v>
      </c>
      <c r="D709" s="69" t="s">
        <v>400</v>
      </c>
      <c r="E709" s="69" t="s">
        <v>400</v>
      </c>
      <c r="F709" s="111"/>
      <c r="G709" s="111"/>
    </row>
    <row r="710" spans="2:7" s="35" customFormat="1" x14ac:dyDescent="0.2">
      <c r="B710" s="115" t="s">
        <v>86</v>
      </c>
      <c r="C710" s="68" t="s">
        <v>305</v>
      </c>
      <c r="D710" s="111"/>
      <c r="E710" s="111"/>
      <c r="F710" s="111"/>
      <c r="G710" s="111"/>
    </row>
    <row r="711" spans="2:7" s="35" customFormat="1" x14ac:dyDescent="0.2">
      <c r="B711" s="110" t="s">
        <v>313</v>
      </c>
      <c r="C711" s="67" t="s">
        <v>306</v>
      </c>
      <c r="D711" s="69" t="s">
        <v>400</v>
      </c>
      <c r="E711" s="69" t="s">
        <v>400</v>
      </c>
      <c r="F711" s="111"/>
      <c r="G711" s="111"/>
    </row>
    <row r="712" spans="2:7" s="35" customFormat="1" ht="25.5" x14ac:dyDescent="0.2">
      <c r="B712" s="110" t="s">
        <v>314</v>
      </c>
      <c r="C712" s="67" t="s">
        <v>307</v>
      </c>
      <c r="D712" s="69" t="s">
        <v>400</v>
      </c>
      <c r="E712" s="69" t="s">
        <v>400</v>
      </c>
      <c r="F712" s="111"/>
      <c r="G712" s="111"/>
    </row>
    <row r="713" spans="2:7" s="35" customFormat="1" ht="25.5" x14ac:dyDescent="0.2">
      <c r="B713" s="110" t="s">
        <v>315</v>
      </c>
      <c r="C713" s="67" t="s">
        <v>408</v>
      </c>
      <c r="D713" s="69" t="s">
        <v>400</v>
      </c>
      <c r="E713" s="69" t="s">
        <v>400</v>
      </c>
      <c r="F713" s="111"/>
      <c r="G713" s="111"/>
    </row>
  </sheetData>
  <mergeCells count="51">
    <mergeCell ref="B661:G661"/>
    <mergeCell ref="B679:G679"/>
    <mergeCell ref="B697:G697"/>
    <mergeCell ref="B630:G630"/>
    <mergeCell ref="B633:G633"/>
    <mergeCell ref="B636:G636"/>
    <mergeCell ref="B639:G639"/>
    <mergeCell ref="B641:G641"/>
    <mergeCell ref="B643:G643"/>
    <mergeCell ref="B530:G530"/>
    <mergeCell ref="B547:G547"/>
    <mergeCell ref="B564:G564"/>
    <mergeCell ref="B581:G581"/>
    <mergeCell ref="B598:G598"/>
    <mergeCell ref="B614:G614"/>
    <mergeCell ref="B428:G428"/>
    <mergeCell ref="B445:G445"/>
    <mergeCell ref="B462:G462"/>
    <mergeCell ref="B479:G479"/>
    <mergeCell ref="B496:G496"/>
    <mergeCell ref="B513:G513"/>
    <mergeCell ref="B326:G326"/>
    <mergeCell ref="B343:G343"/>
    <mergeCell ref="B360:G360"/>
    <mergeCell ref="B377:G377"/>
    <mergeCell ref="B394:G394"/>
    <mergeCell ref="B411:G411"/>
    <mergeCell ref="B224:G224"/>
    <mergeCell ref="B241:G241"/>
    <mergeCell ref="B258:G258"/>
    <mergeCell ref="B275:G275"/>
    <mergeCell ref="B292:G292"/>
    <mergeCell ref="B309:G309"/>
    <mergeCell ref="B121:G121"/>
    <mergeCell ref="B138:G138"/>
    <mergeCell ref="B155:G155"/>
    <mergeCell ref="B172:G172"/>
    <mergeCell ref="B190:G190"/>
    <mergeCell ref="B207:G207"/>
    <mergeCell ref="B19:G19"/>
    <mergeCell ref="B36:G36"/>
    <mergeCell ref="B53:G53"/>
    <mergeCell ref="B70:G70"/>
    <mergeCell ref="B87:G87"/>
    <mergeCell ref="B104:G104"/>
    <mergeCell ref="B6:G6"/>
    <mergeCell ref="B17:B18"/>
    <mergeCell ref="C17:C18"/>
    <mergeCell ref="D17:E17"/>
    <mergeCell ref="F17:F18"/>
    <mergeCell ref="G17:G18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BG87"/>
  <sheetViews>
    <sheetView workbookViewId="0">
      <selection activeCell="L82" sqref="L82"/>
    </sheetView>
  </sheetViews>
  <sheetFormatPr defaultRowHeight="12.75" x14ac:dyDescent="0.2"/>
  <cols>
    <col min="1" max="1" width="1.85546875" style="11" customWidth="1"/>
    <col min="2" max="2" width="1.42578125" style="11" customWidth="1"/>
    <col min="3" max="3" width="6" style="11" customWidth="1"/>
    <col min="4" max="4" width="41.5703125" style="11" customWidth="1"/>
    <col min="5" max="6" width="9" style="11" customWidth="1"/>
    <col min="7" max="7" width="9.28515625" style="11" customWidth="1"/>
    <col min="8" max="8" width="9.140625" style="11" customWidth="1"/>
    <col min="9" max="9" width="9.5703125" style="11" customWidth="1"/>
    <col min="10" max="16384" width="9.140625" style="11"/>
  </cols>
  <sheetData>
    <row r="2" spans="3:53" x14ac:dyDescent="0.2">
      <c r="I2" s="14" t="s">
        <v>205</v>
      </c>
    </row>
    <row r="3" spans="3:53" x14ac:dyDescent="0.2">
      <c r="I3" s="14" t="s">
        <v>55</v>
      </c>
    </row>
    <row r="4" spans="3:53" x14ac:dyDescent="0.2">
      <c r="I4" s="14" t="s">
        <v>56</v>
      </c>
    </row>
    <row r="6" spans="3:53" ht="14.25" x14ac:dyDescent="0.2">
      <c r="C6" s="142" t="s">
        <v>423</v>
      </c>
      <c r="D6" s="142"/>
      <c r="E6" s="142"/>
      <c r="F6" s="142"/>
      <c r="G6" s="142"/>
      <c r="H6" s="142"/>
      <c r="I6" s="142"/>
    </row>
    <row r="8" spans="3:53" x14ac:dyDescent="0.2">
      <c r="I8" s="14" t="s">
        <v>57</v>
      </c>
    </row>
    <row r="9" spans="3:53" x14ac:dyDescent="0.2">
      <c r="I9" s="14" t="s">
        <v>376</v>
      </c>
    </row>
    <row r="10" spans="3:53" x14ac:dyDescent="0.2">
      <c r="I10" s="14"/>
    </row>
    <row r="11" spans="3:53" x14ac:dyDescent="0.2">
      <c r="I11" s="14"/>
    </row>
    <row r="12" spans="3:53" x14ac:dyDescent="0.2">
      <c r="I12" s="14" t="s">
        <v>377</v>
      </c>
    </row>
    <row r="13" spans="3:53" x14ac:dyDescent="0.2">
      <c r="I13" s="14" t="s">
        <v>58</v>
      </c>
    </row>
    <row r="14" spans="3:53" x14ac:dyDescent="0.2">
      <c r="I14" s="14" t="s">
        <v>59</v>
      </c>
    </row>
    <row r="15" spans="3:53" x14ac:dyDescent="0.2">
      <c r="G15" s="16"/>
    </row>
    <row r="16" spans="3:53" s="18" customFormat="1" x14ac:dyDescent="0.2">
      <c r="D16" s="19"/>
      <c r="E16" s="19"/>
      <c r="F16" s="19"/>
      <c r="H16" s="19"/>
      <c r="I16" s="20" t="s">
        <v>64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3:59" x14ac:dyDescent="0.2">
      <c r="C17" s="137" t="s">
        <v>65</v>
      </c>
      <c r="D17" s="137" t="s">
        <v>66</v>
      </c>
      <c r="E17" s="21" t="s">
        <v>271</v>
      </c>
      <c r="F17" s="21" t="s">
        <v>272</v>
      </c>
      <c r="G17" s="21" t="s">
        <v>273</v>
      </c>
      <c r="H17" s="21" t="s">
        <v>274</v>
      </c>
      <c r="I17" s="21" t="s">
        <v>275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</row>
    <row r="18" spans="3:59" x14ac:dyDescent="0.2">
      <c r="C18" s="137"/>
      <c r="D18" s="137"/>
      <c r="E18" s="21" t="s">
        <v>67</v>
      </c>
      <c r="F18" s="21" t="s">
        <v>67</v>
      </c>
      <c r="G18" s="21" t="s">
        <v>67</v>
      </c>
      <c r="H18" s="21" t="s">
        <v>67</v>
      </c>
      <c r="I18" s="21" t="s">
        <v>67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</row>
    <row r="19" spans="3:59" x14ac:dyDescent="0.2">
      <c r="C19" s="21">
        <v>1</v>
      </c>
      <c r="D19" s="21">
        <v>2</v>
      </c>
      <c r="E19" s="21">
        <v>3</v>
      </c>
      <c r="F19" s="21">
        <v>4</v>
      </c>
      <c r="G19" s="21">
        <v>5</v>
      </c>
      <c r="H19" s="21">
        <v>6</v>
      </c>
      <c r="I19" s="21">
        <v>7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</row>
    <row r="20" spans="3:59" ht="25.5" x14ac:dyDescent="0.2">
      <c r="C20" s="23" t="s">
        <v>68</v>
      </c>
      <c r="D20" s="24" t="s">
        <v>69</v>
      </c>
      <c r="E20" s="25">
        <f>E22</f>
        <v>417.512</v>
      </c>
      <c r="F20" s="25">
        <f>F22</f>
        <v>455.08808000000005</v>
      </c>
      <c r="G20" s="25">
        <f>G22</f>
        <v>491.49512640000006</v>
      </c>
      <c r="H20" s="25">
        <f>H22</f>
        <v>525.89978524800006</v>
      </c>
      <c r="I20" s="25">
        <f>I22</f>
        <v>567.97176806784012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</row>
    <row r="21" spans="3:59" x14ac:dyDescent="0.2">
      <c r="C21" s="27"/>
      <c r="D21" s="28" t="s">
        <v>70</v>
      </c>
      <c r="E21" s="29"/>
      <c r="F21" s="29"/>
      <c r="G21" s="29"/>
      <c r="H21" s="29"/>
      <c r="I21" s="29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</row>
    <row r="22" spans="3:59" ht="25.5" x14ac:dyDescent="0.2">
      <c r="C22" s="27" t="s">
        <v>71</v>
      </c>
      <c r="D22" s="28" t="s">
        <v>72</v>
      </c>
      <c r="E22" s="30">
        <v>417.512</v>
      </c>
      <c r="F22" s="29">
        <f>E22*1.09</f>
        <v>455.08808000000005</v>
      </c>
      <c r="G22" s="29">
        <f>F22*1.08</f>
        <v>491.49512640000006</v>
      </c>
      <c r="H22" s="29">
        <f t="shared" ref="H22" si="0">G22*1.07</f>
        <v>525.89978524800006</v>
      </c>
      <c r="I22" s="29">
        <f>H22*1.08</f>
        <v>567.97176806784012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</row>
    <row r="23" spans="3:59" x14ac:dyDescent="0.2">
      <c r="C23" s="23" t="s">
        <v>73</v>
      </c>
      <c r="D23" s="24" t="s">
        <v>74</v>
      </c>
      <c r="E23" s="25">
        <f>E24+E29+E30+E31+E32</f>
        <v>409.24072000000001</v>
      </c>
      <c r="F23" s="25">
        <f>F24+F29+F30+F31+F32</f>
        <v>442.09004760000005</v>
      </c>
      <c r="G23" s="25">
        <f>G24+G29+G30+G31+G32</f>
        <v>478.9844612600001</v>
      </c>
      <c r="H23" s="25">
        <f>H24+H29+H30+H31+H32</f>
        <v>518.45255318900013</v>
      </c>
      <c r="I23" s="25">
        <f>I24+I29+I30+I31+I32</f>
        <v>562.39073639151013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</row>
    <row r="24" spans="3:59" x14ac:dyDescent="0.2">
      <c r="C24" s="23" t="s">
        <v>75</v>
      </c>
      <c r="D24" s="24" t="s">
        <v>76</v>
      </c>
      <c r="E24" s="25">
        <f>E26+E27+E28</f>
        <v>94.33</v>
      </c>
      <c r="F24" s="25">
        <f>F26+F27+F28</f>
        <v>99.947499999999991</v>
      </c>
      <c r="G24" s="25">
        <f>G26+G27+G28</f>
        <v>106.06150600000001</v>
      </c>
      <c r="H24" s="25">
        <f>H26+H27+H28</f>
        <v>112.72561780000001</v>
      </c>
      <c r="I24" s="25">
        <f>I26+I27+I28</f>
        <v>119.99962243840002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</row>
    <row r="25" spans="3:59" x14ac:dyDescent="0.2">
      <c r="C25" s="27"/>
      <c r="D25" s="28" t="s">
        <v>70</v>
      </c>
      <c r="E25" s="29"/>
      <c r="F25" s="29"/>
      <c r="G25" s="29"/>
      <c r="H25" s="29"/>
      <c r="I25" s="29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</row>
    <row r="26" spans="3:59" x14ac:dyDescent="0.2">
      <c r="C26" s="27" t="s">
        <v>71</v>
      </c>
      <c r="D26" s="28" t="s">
        <v>77</v>
      </c>
      <c r="E26" s="29">
        <f>4.665</f>
        <v>4.665</v>
      </c>
      <c r="F26" s="29">
        <f>E26*1.1</f>
        <v>5.1315000000000008</v>
      </c>
      <c r="G26" s="29">
        <f>F26*1.1</f>
        <v>5.6446500000000013</v>
      </c>
      <c r="H26" s="29">
        <f>G26*1.1</f>
        <v>6.2091150000000015</v>
      </c>
      <c r="I26" s="29">
        <f>H26*1.1</f>
        <v>6.8300265000000024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</row>
    <row r="27" spans="3:59" x14ac:dyDescent="0.2">
      <c r="C27" s="27" t="s">
        <v>78</v>
      </c>
      <c r="D27" s="28" t="s">
        <v>79</v>
      </c>
      <c r="E27" s="29">
        <v>27.344999999999999</v>
      </c>
      <c r="F27" s="29">
        <f>E27*1.12</f>
        <v>30.6264</v>
      </c>
      <c r="G27" s="29">
        <f>F27*1.12</f>
        <v>34.301568000000003</v>
      </c>
      <c r="H27" s="29">
        <f>G27*1.12</f>
        <v>38.41775616000001</v>
      </c>
      <c r="I27" s="29">
        <f>H27*1.12</f>
        <v>43.027886899200013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</row>
    <row r="28" spans="3:59" x14ac:dyDescent="0.2">
      <c r="C28" s="27" t="s">
        <v>80</v>
      </c>
      <c r="D28" s="28" t="s">
        <v>81</v>
      </c>
      <c r="E28" s="29">
        <v>62.32</v>
      </c>
      <c r="F28" s="29">
        <f>E28*1.03</f>
        <v>64.189599999999999</v>
      </c>
      <c r="G28" s="29">
        <f>F28*1.03</f>
        <v>66.115288000000007</v>
      </c>
      <c r="H28" s="29">
        <f>G28*1.03</f>
        <v>68.098746640000002</v>
      </c>
      <c r="I28" s="29">
        <f>H28*1.03</f>
        <v>70.141709039200009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</row>
    <row r="29" spans="3:59" x14ac:dyDescent="0.2">
      <c r="C29" s="23" t="s">
        <v>82</v>
      </c>
      <c r="D29" s="24" t="s">
        <v>83</v>
      </c>
      <c r="E29" s="25">
        <f>70.43*1.304</f>
        <v>91.840720000000019</v>
      </c>
      <c r="F29" s="25">
        <f>E29*1.08</f>
        <v>99.187977600000025</v>
      </c>
      <c r="G29" s="25">
        <f>F29*1.1</f>
        <v>109.10677536000004</v>
      </c>
      <c r="H29" s="25">
        <f>G29*1.1</f>
        <v>120.01745289600005</v>
      </c>
      <c r="I29" s="25">
        <f>H29*1.1</f>
        <v>132.01919818560006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</row>
    <row r="30" spans="3:59" x14ac:dyDescent="0.2">
      <c r="C30" s="23" t="s">
        <v>84</v>
      </c>
      <c r="D30" s="24" t="s">
        <v>85</v>
      </c>
      <c r="E30" s="25">
        <f>'4.2'!F28</f>
        <v>16.318999999999999</v>
      </c>
      <c r="F30" s="25">
        <f>'4.2'!G28</f>
        <v>21.263000000000002</v>
      </c>
      <c r="G30" s="25">
        <f>'4.2'!H28</f>
        <v>26.068000000000001</v>
      </c>
      <c r="H30" s="25">
        <f>'4.2'!I28</f>
        <v>30.7</v>
      </c>
      <c r="I30" s="25">
        <f>'4.2'!J28</f>
        <v>36.799999999999997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</row>
    <row r="31" spans="3:59" x14ac:dyDescent="0.2">
      <c r="C31" s="23" t="s">
        <v>86</v>
      </c>
      <c r="D31" s="24" t="s">
        <v>87</v>
      </c>
      <c r="E31" s="25">
        <f>4.5*1.3</f>
        <v>5.8500000000000005</v>
      </c>
      <c r="F31" s="25">
        <f>E31*1.15</f>
        <v>6.7275</v>
      </c>
      <c r="G31" s="25">
        <f>F31*1.15</f>
        <v>7.7366249999999992</v>
      </c>
      <c r="H31" s="25">
        <f>G31*1.15</f>
        <v>8.8971187499999989</v>
      </c>
      <c r="I31" s="25">
        <f>H31*1.15</f>
        <v>10.231686562499998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</row>
    <row r="32" spans="3:59" x14ac:dyDescent="0.2">
      <c r="C32" s="23" t="s">
        <v>88</v>
      </c>
      <c r="D32" s="24" t="s">
        <v>89</v>
      </c>
      <c r="E32" s="25">
        <f>51.901+8+141</f>
        <v>200.90100000000001</v>
      </c>
      <c r="F32" s="25">
        <f>E32*1.07</f>
        <v>214.96407000000002</v>
      </c>
      <c r="G32" s="25">
        <f t="shared" ref="G32:I32" si="1">F32*1.07</f>
        <v>230.01155490000002</v>
      </c>
      <c r="H32" s="25">
        <f t="shared" si="1"/>
        <v>246.11236374300003</v>
      </c>
      <c r="I32" s="25">
        <f t="shared" si="1"/>
        <v>263.34022920501008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</row>
    <row r="33" spans="3:59" x14ac:dyDescent="0.2">
      <c r="C33" s="27"/>
      <c r="D33" s="28" t="s">
        <v>70</v>
      </c>
      <c r="E33" s="29"/>
      <c r="F33" s="29"/>
      <c r="G33" s="29"/>
      <c r="H33" s="29"/>
      <c r="I33" s="29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</row>
    <row r="34" spans="3:59" x14ac:dyDescent="0.2">
      <c r="C34" s="27" t="s">
        <v>90</v>
      </c>
      <c r="D34" s="28" t="s">
        <v>91</v>
      </c>
      <c r="E34" s="29"/>
      <c r="F34" s="29"/>
      <c r="G34" s="29"/>
      <c r="H34" s="29"/>
      <c r="I34" s="29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</row>
    <row r="35" spans="3:59" x14ac:dyDescent="0.2">
      <c r="C35" s="27" t="s">
        <v>92</v>
      </c>
      <c r="D35" s="28" t="s">
        <v>93</v>
      </c>
      <c r="E35" s="29">
        <v>55.107999999999997</v>
      </c>
      <c r="F35" s="29">
        <f>E35*1.15</f>
        <v>63.374199999999995</v>
      </c>
      <c r="G35" s="29">
        <f>F35*1.15</f>
        <v>72.880329999999987</v>
      </c>
      <c r="H35" s="29">
        <f>G35*1.15</f>
        <v>83.812379499999977</v>
      </c>
      <c r="I35" s="29">
        <f>H35*1.15</f>
        <v>96.384236424999969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</row>
    <row r="36" spans="3:59" x14ac:dyDescent="0.2">
      <c r="C36" s="27" t="s">
        <v>94</v>
      </c>
      <c r="D36" s="28" t="s">
        <v>95</v>
      </c>
      <c r="E36" s="29"/>
      <c r="F36" s="29"/>
      <c r="G36" s="29"/>
      <c r="H36" s="29"/>
      <c r="I36" s="29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</row>
    <row r="37" spans="3:59" x14ac:dyDescent="0.2">
      <c r="C37" s="23" t="s">
        <v>96</v>
      </c>
      <c r="D37" s="24" t="s">
        <v>97</v>
      </c>
      <c r="E37" s="25">
        <f>E20-E23</f>
        <v>8.2712799999999902</v>
      </c>
      <c r="F37" s="25">
        <f>F20-F23</f>
        <v>12.9980324</v>
      </c>
      <c r="G37" s="25">
        <f>G20-G23</f>
        <v>12.510665139999958</v>
      </c>
      <c r="H37" s="25">
        <f>H20-H23</f>
        <v>7.4472320589999299</v>
      </c>
      <c r="I37" s="25">
        <f>I20-I23</f>
        <v>5.5810316763299852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</row>
    <row r="38" spans="3:59" x14ac:dyDescent="0.2">
      <c r="C38" s="23" t="s">
        <v>98</v>
      </c>
      <c r="D38" s="24" t="s">
        <v>99</v>
      </c>
      <c r="E38" s="25"/>
      <c r="F38" s="25"/>
      <c r="G38" s="25"/>
      <c r="H38" s="25"/>
      <c r="I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</row>
    <row r="39" spans="3:59" x14ac:dyDescent="0.2">
      <c r="C39" s="27" t="s">
        <v>75</v>
      </c>
      <c r="D39" s="28" t="s">
        <v>100</v>
      </c>
      <c r="E39" s="29"/>
      <c r="F39" s="29"/>
      <c r="G39" s="29"/>
      <c r="H39" s="29"/>
      <c r="I39" s="29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</row>
    <row r="40" spans="3:59" x14ac:dyDescent="0.2">
      <c r="C40" s="27"/>
      <c r="D40" s="28" t="s">
        <v>101</v>
      </c>
      <c r="E40" s="29"/>
      <c r="F40" s="29"/>
      <c r="G40" s="29"/>
      <c r="H40" s="29"/>
      <c r="I40" s="29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</row>
    <row r="41" spans="3:59" ht="25.5" x14ac:dyDescent="0.2">
      <c r="C41" s="27" t="s">
        <v>71</v>
      </c>
      <c r="D41" s="28" t="s">
        <v>102</v>
      </c>
      <c r="E41" s="29"/>
      <c r="F41" s="29"/>
      <c r="G41" s="29"/>
      <c r="H41" s="29"/>
      <c r="I41" s="29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</row>
    <row r="42" spans="3:59" x14ac:dyDescent="0.2">
      <c r="C42" s="27" t="s">
        <v>78</v>
      </c>
      <c r="D42" s="28" t="s">
        <v>103</v>
      </c>
      <c r="E42" s="29"/>
      <c r="F42" s="29"/>
      <c r="G42" s="29"/>
      <c r="H42" s="29"/>
      <c r="I42" s="29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</row>
    <row r="43" spans="3:59" x14ac:dyDescent="0.2">
      <c r="C43" s="27" t="s">
        <v>82</v>
      </c>
      <c r="D43" s="28" t="s">
        <v>104</v>
      </c>
      <c r="E43" s="29"/>
      <c r="F43" s="29"/>
      <c r="G43" s="29"/>
      <c r="H43" s="29"/>
      <c r="I43" s="29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</row>
    <row r="44" spans="3:59" x14ac:dyDescent="0.2">
      <c r="C44" s="27"/>
      <c r="D44" s="28" t="s">
        <v>101</v>
      </c>
      <c r="E44" s="29"/>
      <c r="F44" s="29"/>
      <c r="G44" s="29"/>
      <c r="H44" s="29"/>
      <c r="I44" s="29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</row>
    <row r="45" spans="3:59" x14ac:dyDescent="0.2">
      <c r="C45" s="27" t="s">
        <v>105</v>
      </c>
      <c r="D45" s="28" t="s">
        <v>106</v>
      </c>
      <c r="E45" s="29"/>
      <c r="F45" s="29"/>
      <c r="G45" s="29"/>
      <c r="H45" s="29"/>
      <c r="I45" s="29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</row>
    <row r="46" spans="3:59" x14ac:dyDescent="0.2">
      <c r="C46" s="23" t="s">
        <v>107</v>
      </c>
      <c r="D46" s="24" t="s">
        <v>108</v>
      </c>
      <c r="E46" s="25">
        <f>E37</f>
        <v>8.2712799999999902</v>
      </c>
      <c r="F46" s="25">
        <f>F37</f>
        <v>12.9980324</v>
      </c>
      <c r="G46" s="25">
        <f>G37</f>
        <v>12.510665139999958</v>
      </c>
      <c r="H46" s="25">
        <f>H37</f>
        <v>7.4472320589999299</v>
      </c>
      <c r="I46" s="25">
        <f>I37</f>
        <v>5.5810316763299852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</row>
    <row r="47" spans="3:59" x14ac:dyDescent="0.2">
      <c r="C47" s="23" t="s">
        <v>109</v>
      </c>
      <c r="D47" s="24" t="s">
        <v>10</v>
      </c>
      <c r="E47" s="25">
        <f>E46*0.2</f>
        <v>1.6542559999999982</v>
      </c>
      <c r="F47" s="25">
        <f>F46*0.2</f>
        <v>2.5996064800000003</v>
      </c>
      <c r="G47" s="25">
        <f>G46*0.2</f>
        <v>2.5021330279999918</v>
      </c>
      <c r="H47" s="25">
        <f>H46*0.2</f>
        <v>1.4894464117999862</v>
      </c>
      <c r="I47" s="25">
        <f>I46*0.2</f>
        <v>1.116206335265997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</row>
    <row r="48" spans="3:59" x14ac:dyDescent="0.2">
      <c r="C48" s="23" t="s">
        <v>110</v>
      </c>
      <c r="D48" s="24" t="s">
        <v>38</v>
      </c>
      <c r="E48" s="25">
        <f>E46-E47</f>
        <v>6.6170239999999918</v>
      </c>
      <c r="F48" s="25">
        <f>F46-F47</f>
        <v>10.398425919999999</v>
      </c>
      <c r="G48" s="25">
        <f>G46-G47</f>
        <v>10.008532111999966</v>
      </c>
      <c r="H48" s="25">
        <f>H46-H47</f>
        <v>5.9577856471999437</v>
      </c>
      <c r="I48" s="25">
        <f>I46-I47</f>
        <v>4.464825341063988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</row>
    <row r="49" spans="3:59" x14ac:dyDescent="0.2">
      <c r="C49" s="23" t="s">
        <v>111</v>
      </c>
      <c r="D49" s="24" t="s">
        <v>112</v>
      </c>
      <c r="E49" s="25"/>
      <c r="F49" s="25"/>
      <c r="G49" s="25"/>
      <c r="H49" s="25"/>
      <c r="I49" s="25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</row>
    <row r="50" spans="3:59" x14ac:dyDescent="0.2">
      <c r="C50" s="27"/>
      <c r="D50" s="28" t="s">
        <v>70</v>
      </c>
      <c r="E50" s="29"/>
      <c r="F50" s="29"/>
      <c r="G50" s="29"/>
      <c r="H50" s="29"/>
      <c r="I50" s="29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</row>
    <row r="51" spans="3:59" x14ac:dyDescent="0.2">
      <c r="C51" s="27" t="s">
        <v>75</v>
      </c>
      <c r="D51" s="28" t="s">
        <v>113</v>
      </c>
      <c r="E51" s="29"/>
      <c r="F51" s="29"/>
      <c r="G51" s="29"/>
      <c r="H51" s="29"/>
      <c r="I51" s="29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</row>
    <row r="52" spans="3:59" x14ac:dyDescent="0.2">
      <c r="C52" s="27" t="s">
        <v>82</v>
      </c>
      <c r="D52" s="28" t="s">
        <v>114</v>
      </c>
      <c r="E52" s="29"/>
      <c r="F52" s="29"/>
      <c r="G52" s="29"/>
      <c r="H52" s="29"/>
      <c r="I52" s="29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</row>
    <row r="53" spans="3:59" x14ac:dyDescent="0.2">
      <c r="C53" s="27" t="s">
        <v>84</v>
      </c>
      <c r="D53" s="28" t="s">
        <v>115</v>
      </c>
      <c r="E53" s="29"/>
      <c r="F53" s="29"/>
      <c r="G53" s="29"/>
      <c r="H53" s="29"/>
      <c r="I53" s="29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</row>
    <row r="54" spans="3:59" x14ac:dyDescent="0.2">
      <c r="C54" s="27" t="s">
        <v>86</v>
      </c>
      <c r="D54" s="28" t="s">
        <v>116</v>
      </c>
      <c r="E54" s="29"/>
      <c r="F54" s="29"/>
      <c r="G54" s="29"/>
      <c r="H54" s="29"/>
      <c r="I54" s="29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</row>
    <row r="55" spans="3:59" x14ac:dyDescent="0.2">
      <c r="C55" s="23" t="s">
        <v>117</v>
      </c>
      <c r="D55" s="24" t="s">
        <v>118</v>
      </c>
      <c r="E55" s="25"/>
      <c r="F55" s="25"/>
      <c r="G55" s="25"/>
      <c r="H55" s="25"/>
      <c r="I55" s="2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</row>
    <row r="56" spans="3:59" x14ac:dyDescent="0.2">
      <c r="C56" s="27" t="s">
        <v>75</v>
      </c>
      <c r="D56" s="28" t="s">
        <v>119</v>
      </c>
      <c r="E56" s="29"/>
      <c r="F56" s="29"/>
      <c r="G56" s="29"/>
      <c r="H56" s="29"/>
      <c r="I56" s="29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</row>
    <row r="57" spans="3:59" x14ac:dyDescent="0.2">
      <c r="C57" s="27" t="s">
        <v>82</v>
      </c>
      <c r="D57" s="28" t="s">
        <v>120</v>
      </c>
      <c r="E57" s="29"/>
      <c r="F57" s="29"/>
      <c r="G57" s="29"/>
      <c r="H57" s="29"/>
      <c r="I57" s="29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</row>
    <row r="58" spans="3:59" x14ac:dyDescent="0.2">
      <c r="C58" s="27"/>
      <c r="D58" s="28" t="s">
        <v>121</v>
      </c>
      <c r="E58" s="29"/>
      <c r="F58" s="29"/>
      <c r="G58" s="29"/>
      <c r="H58" s="29"/>
      <c r="I58" s="29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</row>
    <row r="59" spans="3:59" x14ac:dyDescent="0.2">
      <c r="C59" s="23" t="s">
        <v>122</v>
      </c>
      <c r="D59" s="24" t="s">
        <v>123</v>
      </c>
      <c r="E59" s="25"/>
      <c r="F59" s="25"/>
      <c r="G59" s="25"/>
      <c r="H59" s="25"/>
      <c r="I59" s="25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</row>
    <row r="60" spans="3:59" x14ac:dyDescent="0.2">
      <c r="C60" s="27" t="s">
        <v>75</v>
      </c>
      <c r="D60" s="28" t="s">
        <v>124</v>
      </c>
      <c r="E60" s="29"/>
      <c r="F60" s="29"/>
      <c r="G60" s="29"/>
      <c r="H60" s="29"/>
      <c r="I60" s="29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</row>
    <row r="61" spans="3:59" x14ac:dyDescent="0.2">
      <c r="C61" s="27" t="s">
        <v>82</v>
      </c>
      <c r="D61" s="28" t="s">
        <v>125</v>
      </c>
      <c r="E61" s="29"/>
      <c r="F61" s="29"/>
      <c r="G61" s="29"/>
      <c r="H61" s="29"/>
      <c r="I61" s="29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</row>
    <row r="62" spans="3:59" x14ac:dyDescent="0.2">
      <c r="C62" s="27"/>
      <c r="D62" s="28" t="s">
        <v>121</v>
      </c>
      <c r="E62" s="29"/>
      <c r="F62" s="29"/>
      <c r="G62" s="29"/>
      <c r="H62" s="29"/>
      <c r="I62" s="29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</row>
    <row r="63" spans="3:59" x14ac:dyDescent="0.2">
      <c r="C63" s="23" t="s">
        <v>126</v>
      </c>
      <c r="D63" s="24" t="s">
        <v>127</v>
      </c>
      <c r="E63" s="25"/>
      <c r="F63" s="25"/>
      <c r="G63" s="25"/>
      <c r="H63" s="25"/>
      <c r="I63" s="25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</row>
    <row r="64" spans="3:59" x14ac:dyDescent="0.2">
      <c r="C64" s="27"/>
      <c r="D64" s="28" t="s">
        <v>128</v>
      </c>
      <c r="E64" s="29"/>
      <c r="F64" s="29"/>
      <c r="G64" s="29"/>
      <c r="H64" s="29"/>
      <c r="I64" s="29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</row>
    <row r="65" spans="3:59" x14ac:dyDescent="0.2">
      <c r="C65" s="27" t="s">
        <v>75</v>
      </c>
      <c r="D65" s="28" t="s">
        <v>129</v>
      </c>
      <c r="E65" s="29"/>
      <c r="F65" s="29"/>
      <c r="G65" s="29"/>
      <c r="H65" s="29"/>
      <c r="I65" s="29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</row>
    <row r="66" spans="3:59" x14ac:dyDescent="0.2">
      <c r="C66" s="27" t="s">
        <v>71</v>
      </c>
      <c r="D66" s="28" t="s">
        <v>130</v>
      </c>
      <c r="E66" s="29"/>
      <c r="F66" s="29"/>
      <c r="G66" s="29"/>
      <c r="H66" s="29"/>
      <c r="I66" s="29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</row>
    <row r="67" spans="3:59" x14ac:dyDescent="0.2">
      <c r="C67" s="27" t="s">
        <v>82</v>
      </c>
      <c r="D67" s="28" t="s">
        <v>131</v>
      </c>
      <c r="E67" s="29"/>
      <c r="F67" s="29"/>
      <c r="G67" s="29"/>
      <c r="H67" s="29"/>
      <c r="I67" s="29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</row>
    <row r="68" spans="3:59" x14ac:dyDescent="0.2">
      <c r="C68" s="23" t="s">
        <v>132</v>
      </c>
      <c r="D68" s="24" t="s">
        <v>133</v>
      </c>
      <c r="E68" s="25"/>
      <c r="F68" s="25"/>
      <c r="G68" s="25"/>
      <c r="H68" s="25"/>
      <c r="I68" s="25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</row>
    <row r="69" spans="3:59" x14ac:dyDescent="0.2">
      <c r="C69" s="27"/>
      <c r="D69" s="28" t="s">
        <v>134</v>
      </c>
      <c r="E69" s="29"/>
      <c r="F69" s="29"/>
      <c r="G69" s="29"/>
      <c r="H69" s="29"/>
      <c r="I69" s="29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</row>
    <row r="70" spans="3:59" x14ac:dyDescent="0.2">
      <c r="C70" s="27" t="s">
        <v>75</v>
      </c>
      <c r="D70" s="28" t="s">
        <v>135</v>
      </c>
      <c r="E70" s="29"/>
      <c r="F70" s="29"/>
      <c r="G70" s="29"/>
      <c r="H70" s="29"/>
      <c r="I70" s="29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</row>
    <row r="71" spans="3:59" x14ac:dyDescent="0.2">
      <c r="C71" s="27" t="s">
        <v>71</v>
      </c>
      <c r="D71" s="28" t="s">
        <v>130</v>
      </c>
      <c r="E71" s="29"/>
      <c r="F71" s="29"/>
      <c r="G71" s="29"/>
      <c r="H71" s="29"/>
      <c r="I71" s="29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</row>
    <row r="72" spans="3:59" x14ac:dyDescent="0.2">
      <c r="C72" s="27" t="s">
        <v>82</v>
      </c>
      <c r="D72" s="28" t="s">
        <v>131</v>
      </c>
      <c r="E72" s="29"/>
      <c r="F72" s="29"/>
      <c r="G72" s="29"/>
      <c r="H72" s="29"/>
      <c r="I72" s="29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</row>
    <row r="73" spans="3:59" x14ac:dyDescent="0.2">
      <c r="C73" s="23" t="s">
        <v>136</v>
      </c>
      <c r="D73" s="24" t="s">
        <v>137</v>
      </c>
      <c r="E73" s="25"/>
      <c r="F73" s="25"/>
      <c r="G73" s="25"/>
      <c r="H73" s="25"/>
      <c r="I73" s="25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</row>
    <row r="74" spans="3:59" x14ac:dyDescent="0.2">
      <c r="C74" s="23" t="s">
        <v>138</v>
      </c>
      <c r="D74" s="24" t="s">
        <v>139</v>
      </c>
      <c r="E74" s="25"/>
      <c r="F74" s="25"/>
      <c r="G74" s="25"/>
      <c r="H74" s="25"/>
      <c r="I74" s="25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</row>
    <row r="75" spans="3:59" x14ac:dyDescent="0.2">
      <c r="C75" s="27" t="s">
        <v>75</v>
      </c>
      <c r="D75" s="28" t="s">
        <v>140</v>
      </c>
      <c r="E75" s="29"/>
      <c r="F75" s="29"/>
      <c r="G75" s="29"/>
      <c r="H75" s="29"/>
      <c r="I75" s="29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</row>
    <row r="76" spans="3:59" x14ac:dyDescent="0.2">
      <c r="C76" s="27" t="s">
        <v>82</v>
      </c>
      <c r="D76" s="28" t="s">
        <v>141</v>
      </c>
      <c r="E76" s="29"/>
      <c r="F76" s="29"/>
      <c r="G76" s="29"/>
      <c r="H76" s="29"/>
      <c r="I76" s="29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</row>
    <row r="77" spans="3:59" x14ac:dyDescent="0.2">
      <c r="C77" s="23" t="s">
        <v>142</v>
      </c>
      <c r="D77" s="24" t="s">
        <v>143</v>
      </c>
      <c r="E77" s="25"/>
      <c r="F77" s="25"/>
      <c r="G77" s="25"/>
      <c r="H77" s="25"/>
      <c r="I77" s="25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</row>
    <row r="78" spans="3:59" x14ac:dyDescent="0.2">
      <c r="C78" s="23" t="s">
        <v>144</v>
      </c>
      <c r="D78" s="24" t="s">
        <v>145</v>
      </c>
      <c r="E78" s="25">
        <f>'4.2'!F21</f>
        <v>17.149000000000001</v>
      </c>
      <c r="F78" s="25">
        <f>'4.2'!G21</f>
        <v>25.853000000000002</v>
      </c>
      <c r="G78" s="25">
        <f>'4.2'!H21</f>
        <v>24.588999999999999</v>
      </c>
      <c r="H78" s="25">
        <f>'4.2'!I21</f>
        <v>36</v>
      </c>
      <c r="I78" s="25">
        <f>'4.2'!J21</f>
        <v>39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</row>
    <row r="79" spans="3:59" x14ac:dyDescent="0.2">
      <c r="C79" s="27"/>
      <c r="D79" s="28" t="s">
        <v>130</v>
      </c>
      <c r="E79" s="29"/>
      <c r="F79" s="29"/>
      <c r="G79" s="29"/>
      <c r="H79" s="29"/>
      <c r="I79" s="29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</row>
    <row r="80" spans="3:59" ht="38.25" x14ac:dyDescent="0.2">
      <c r="C80" s="23" t="s">
        <v>144</v>
      </c>
      <c r="D80" s="24" t="s">
        <v>146</v>
      </c>
      <c r="E80" s="25">
        <f>E20+E39+E57+E60+E63+E73+E76+E77</f>
        <v>417.512</v>
      </c>
      <c r="F80" s="25">
        <f>F20+F39+F57+F60+F63+F73+F76+F77</f>
        <v>455.08808000000005</v>
      </c>
      <c r="G80" s="25">
        <f>G20+G39+G57+G60+G63+G73+G76+G77</f>
        <v>491.49512640000006</v>
      </c>
      <c r="H80" s="25">
        <f>H20+H39+H57+H60+H63+H73+H76+H77</f>
        <v>525.89978524800006</v>
      </c>
      <c r="I80" s="25">
        <f>I20+I39+I57+I60+I63+I73+I76+I77</f>
        <v>567.97176806784012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</row>
    <row r="81" spans="3:59" ht="38.25" x14ac:dyDescent="0.2">
      <c r="C81" s="23" t="s">
        <v>147</v>
      </c>
      <c r="D81" s="24" t="s">
        <v>148</v>
      </c>
      <c r="E81" s="25">
        <f>E23-E30+E43+E56+E61+E47+E49+E68+E75+E78</f>
        <v>411.72497599999997</v>
      </c>
      <c r="F81" s="25">
        <f>F23-F30+F43+F56+F61+F47+F49+F68+F75+F78</f>
        <v>449.27965408000006</v>
      </c>
      <c r="G81" s="25">
        <f>G23-G30+G43+G56+G61+G47+G49+G68+G75+G78</f>
        <v>480.00759428800012</v>
      </c>
      <c r="H81" s="25">
        <f>H23-H30+H43+H56+H61+H47+H49+H68+H75+H78</f>
        <v>525.24199960080011</v>
      </c>
      <c r="I81" s="25">
        <f>I23-I30+I43+I56+I61+I47+I49+I68+I75+I78</f>
        <v>565.70694272677622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</row>
    <row r="82" spans="3:59" ht="25.5" x14ac:dyDescent="0.2">
      <c r="C82" s="23"/>
      <c r="D82" s="24" t="s">
        <v>149</v>
      </c>
      <c r="E82" s="25">
        <f>E80-E81</f>
        <v>5.7870240000000308</v>
      </c>
      <c r="F82" s="25">
        <f>F80-F81</f>
        <v>5.8084259199999906</v>
      </c>
      <c r="G82" s="25">
        <f>G80-G81</f>
        <v>11.48753211199994</v>
      </c>
      <c r="H82" s="25">
        <f>H80-H81</f>
        <v>0.65778564719994392</v>
      </c>
      <c r="I82" s="25">
        <f>I80-I81</f>
        <v>2.2648253410638972</v>
      </c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</row>
    <row r="83" spans="3:59" x14ac:dyDescent="0.2">
      <c r="C83" s="2"/>
      <c r="D83" s="2"/>
      <c r="E83" s="21"/>
      <c r="F83" s="21"/>
      <c r="G83" s="21"/>
      <c r="H83" s="29"/>
      <c r="I83" s="29"/>
    </row>
    <row r="84" spans="3:59" x14ac:dyDescent="0.2">
      <c r="C84" s="2"/>
      <c r="D84" s="31" t="s">
        <v>150</v>
      </c>
      <c r="E84" s="21"/>
      <c r="F84" s="21"/>
      <c r="G84" s="21"/>
      <c r="H84" s="29"/>
      <c r="I84" s="29"/>
    </row>
    <row r="85" spans="3:59" x14ac:dyDescent="0.2">
      <c r="C85" s="21">
        <v>1</v>
      </c>
      <c r="D85" s="2" t="s">
        <v>151</v>
      </c>
      <c r="E85" s="29">
        <f>E48+E47+E30</f>
        <v>24.590279999999989</v>
      </c>
      <c r="F85" s="29">
        <f>F48+F47+F30</f>
        <v>34.261032400000005</v>
      </c>
      <c r="G85" s="29">
        <f>G48+G47+G30</f>
        <v>38.578665139999956</v>
      </c>
      <c r="H85" s="29">
        <f>H48+H47+H30</f>
        <v>38.147232058999933</v>
      </c>
      <c r="I85" s="29">
        <f>I48+I47+I30</f>
        <v>42.381031676329982</v>
      </c>
    </row>
    <row r="86" spans="3:59" x14ac:dyDescent="0.2">
      <c r="C86" s="21">
        <v>2</v>
      </c>
      <c r="D86" s="2" t="s">
        <v>152</v>
      </c>
      <c r="E86" s="21"/>
      <c r="F86" s="21"/>
      <c r="G86" s="21"/>
      <c r="H86" s="29"/>
      <c r="I86" s="29"/>
    </row>
    <row r="87" spans="3:59" x14ac:dyDescent="0.2">
      <c r="C87" s="21">
        <v>3</v>
      </c>
      <c r="D87" s="2" t="s">
        <v>153</v>
      </c>
      <c r="E87" s="21"/>
      <c r="F87" s="21"/>
      <c r="G87" s="21"/>
      <c r="H87" s="29"/>
      <c r="I87" s="29"/>
    </row>
  </sheetData>
  <mergeCells count="3">
    <mergeCell ref="C17:C18"/>
    <mergeCell ref="D17:D18"/>
    <mergeCell ref="C6:I6"/>
  </mergeCells>
  <phoneticPr fontId="0" type="noConversion"/>
  <pageMargins left="0.44" right="0.17" top="0.46" bottom="0.63" header="0.18" footer="0.17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D43"/>
  <sheetViews>
    <sheetView workbookViewId="0">
      <selection activeCell="K20" sqref="K20"/>
    </sheetView>
  </sheetViews>
  <sheetFormatPr defaultRowHeight="12.75" x14ac:dyDescent="0.2"/>
  <cols>
    <col min="1" max="1" width="0.7109375" style="11" customWidth="1"/>
    <col min="2" max="2" width="5.85546875" style="11" customWidth="1"/>
    <col min="3" max="3" width="7.85546875" style="11" customWidth="1"/>
    <col min="4" max="4" width="30.85546875" style="11" customWidth="1"/>
    <col min="5" max="5" width="31.5703125" style="11" customWidth="1"/>
    <col min="6" max="6" width="10.5703125" style="15" customWidth="1"/>
    <col min="7" max="7" width="11" style="15" customWidth="1"/>
    <col min="8" max="8" width="10.5703125" style="15" customWidth="1"/>
    <col min="9" max="9" width="10.28515625" style="15" customWidth="1"/>
    <col min="10" max="10" width="10.5703125" style="11" customWidth="1"/>
    <col min="11" max="11" width="12.140625" style="11" customWidth="1"/>
    <col min="12" max="16384" width="9.140625" style="11"/>
  </cols>
  <sheetData>
    <row r="1" spans="3:11" x14ac:dyDescent="0.2">
      <c r="K1" s="14" t="s">
        <v>204</v>
      </c>
    </row>
    <row r="2" spans="3:11" x14ac:dyDescent="0.2">
      <c r="K2" s="14" t="s">
        <v>55</v>
      </c>
    </row>
    <row r="3" spans="3:11" x14ac:dyDescent="0.2">
      <c r="K3" s="14" t="s">
        <v>56</v>
      </c>
    </row>
    <row r="4" spans="3:11" ht="6.75" customHeight="1" x14ac:dyDescent="0.2"/>
    <row r="5" spans="3:11" ht="15" customHeight="1" x14ac:dyDescent="0.2">
      <c r="C5" s="142" t="s">
        <v>382</v>
      </c>
      <c r="D5" s="142"/>
      <c r="E5" s="142"/>
      <c r="F5" s="142"/>
      <c r="G5" s="142"/>
      <c r="H5" s="142"/>
      <c r="I5" s="142"/>
      <c r="J5" s="142"/>
      <c r="K5" s="142"/>
    </row>
    <row r="8" spans="3:11" x14ac:dyDescent="0.2">
      <c r="D8" s="16" t="s">
        <v>61</v>
      </c>
      <c r="G8" s="16" t="s">
        <v>154</v>
      </c>
      <c r="K8" s="16" t="s">
        <v>61</v>
      </c>
    </row>
    <row r="9" spans="3:11" x14ac:dyDescent="0.2">
      <c r="D9" s="16" t="s">
        <v>472</v>
      </c>
      <c r="G9" s="16" t="s">
        <v>470</v>
      </c>
      <c r="K9" s="16" t="s">
        <v>376</v>
      </c>
    </row>
    <row r="10" spans="3:11" x14ac:dyDescent="0.2">
      <c r="D10" s="16" t="s">
        <v>155</v>
      </c>
      <c r="G10" s="16" t="s">
        <v>156</v>
      </c>
      <c r="K10" s="16"/>
    </row>
    <row r="11" spans="3:11" x14ac:dyDescent="0.2">
      <c r="D11" s="16"/>
      <c r="G11" s="16"/>
      <c r="K11" s="17"/>
    </row>
    <row r="12" spans="3:11" x14ac:dyDescent="0.2">
      <c r="D12" s="16" t="s">
        <v>449</v>
      </c>
      <c r="G12" s="16" t="s">
        <v>471</v>
      </c>
      <c r="K12" s="16" t="s">
        <v>326</v>
      </c>
    </row>
    <row r="13" spans="3:11" x14ac:dyDescent="0.2">
      <c r="D13" s="16"/>
      <c r="G13" s="17"/>
      <c r="K13" s="16"/>
    </row>
    <row r="14" spans="3:11" x14ac:dyDescent="0.2">
      <c r="D14" s="16" t="s">
        <v>157</v>
      </c>
      <c r="G14" s="16" t="s">
        <v>157</v>
      </c>
      <c r="K14" s="16" t="s">
        <v>62</v>
      </c>
    </row>
    <row r="15" spans="3:11" x14ac:dyDescent="0.2">
      <c r="D15" s="16" t="s">
        <v>63</v>
      </c>
      <c r="G15" s="16" t="s">
        <v>63</v>
      </c>
      <c r="K15" s="16" t="s">
        <v>63</v>
      </c>
    </row>
    <row r="17" spans="3:56" s="18" customFormat="1" x14ac:dyDescent="0.2">
      <c r="F17" s="32"/>
      <c r="G17" s="32"/>
      <c r="H17" s="32"/>
      <c r="K17" s="20" t="s">
        <v>158</v>
      </c>
    </row>
    <row r="18" spans="3:56" ht="25.5" x14ac:dyDescent="0.2">
      <c r="C18" s="21" t="s">
        <v>159</v>
      </c>
      <c r="D18" s="143" t="s">
        <v>160</v>
      </c>
      <c r="E18" s="144"/>
      <c r="F18" s="21" t="s">
        <v>319</v>
      </c>
      <c r="G18" s="21" t="s">
        <v>320</v>
      </c>
      <c r="H18" s="21" t="s">
        <v>321</v>
      </c>
      <c r="I18" s="21" t="s">
        <v>322</v>
      </c>
      <c r="J18" s="21" t="s">
        <v>331</v>
      </c>
      <c r="K18" s="21" t="s">
        <v>161</v>
      </c>
    </row>
    <row r="19" spans="3:56" x14ac:dyDescent="0.2">
      <c r="C19" s="27" t="s">
        <v>75</v>
      </c>
      <c r="D19" s="145" t="s">
        <v>162</v>
      </c>
      <c r="E19" s="146"/>
      <c r="F19" s="29">
        <f t="shared" ref="F19:K19" si="0">F20+F27</f>
        <v>33.468000000000004</v>
      </c>
      <c r="G19" s="29">
        <f t="shared" si="0"/>
        <v>47.116</v>
      </c>
      <c r="H19" s="29">
        <f t="shared" si="0"/>
        <v>50.656999999999996</v>
      </c>
      <c r="I19" s="29">
        <f t="shared" si="0"/>
        <v>66.7</v>
      </c>
      <c r="J19" s="29">
        <f t="shared" si="0"/>
        <v>75.8</v>
      </c>
      <c r="K19" s="29">
        <f t="shared" si="0"/>
        <v>273.74099999999999</v>
      </c>
    </row>
    <row r="20" spans="3:56" x14ac:dyDescent="0.2">
      <c r="C20" s="27" t="s">
        <v>71</v>
      </c>
      <c r="D20" s="145" t="s">
        <v>163</v>
      </c>
      <c r="E20" s="146"/>
      <c r="F20" s="29">
        <f t="shared" ref="F20:K20" si="1">F21</f>
        <v>17.149000000000001</v>
      </c>
      <c r="G20" s="29">
        <f t="shared" si="1"/>
        <v>25.853000000000002</v>
      </c>
      <c r="H20" s="29">
        <f t="shared" si="1"/>
        <v>24.588999999999999</v>
      </c>
      <c r="I20" s="29">
        <f t="shared" si="1"/>
        <v>36</v>
      </c>
      <c r="J20" s="29">
        <f t="shared" si="1"/>
        <v>39</v>
      </c>
      <c r="K20" s="29">
        <f t="shared" si="1"/>
        <v>142.59100000000001</v>
      </c>
    </row>
    <row r="21" spans="3:56" x14ac:dyDescent="0.2">
      <c r="C21" s="27" t="s">
        <v>164</v>
      </c>
      <c r="D21" s="145" t="s">
        <v>165</v>
      </c>
      <c r="E21" s="146"/>
      <c r="F21" s="29">
        <v>17.149000000000001</v>
      </c>
      <c r="G21" s="29">
        <v>25.853000000000002</v>
      </c>
      <c r="H21" s="29">
        <v>24.588999999999999</v>
      </c>
      <c r="I21" s="29">
        <v>36</v>
      </c>
      <c r="J21" s="29">
        <v>39</v>
      </c>
      <c r="K21" s="29">
        <f>SUM(F21:J21)</f>
        <v>142.59100000000001</v>
      </c>
    </row>
    <row r="22" spans="3:56" x14ac:dyDescent="0.2">
      <c r="C22" s="27" t="s">
        <v>166</v>
      </c>
      <c r="D22" s="145" t="s">
        <v>167</v>
      </c>
      <c r="E22" s="146"/>
      <c r="F22" s="29"/>
      <c r="G22" s="29"/>
      <c r="H22" s="29"/>
      <c r="I22" s="29"/>
      <c r="J22" s="29"/>
      <c r="K22" s="29"/>
    </row>
    <row r="23" spans="3:56" x14ac:dyDescent="0.2">
      <c r="C23" s="27" t="s">
        <v>168</v>
      </c>
      <c r="D23" s="147" t="s">
        <v>169</v>
      </c>
      <c r="E23" s="146"/>
      <c r="F23" s="29"/>
      <c r="G23" s="29"/>
      <c r="H23" s="29"/>
      <c r="I23" s="29"/>
      <c r="J23" s="29"/>
      <c r="K23" s="29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</row>
    <row r="24" spans="3:56" x14ac:dyDescent="0.2">
      <c r="C24" s="27" t="s">
        <v>170</v>
      </c>
      <c r="D24" s="145" t="s">
        <v>171</v>
      </c>
      <c r="E24" s="146"/>
      <c r="F24" s="29"/>
      <c r="G24" s="29"/>
      <c r="H24" s="29"/>
      <c r="I24" s="29"/>
      <c r="J24" s="29"/>
      <c r="K24" s="29"/>
    </row>
    <row r="25" spans="3:56" x14ac:dyDescent="0.2">
      <c r="C25" s="27" t="s">
        <v>172</v>
      </c>
      <c r="D25" s="145" t="s">
        <v>173</v>
      </c>
      <c r="E25" s="146"/>
      <c r="F25" s="29"/>
      <c r="G25" s="29"/>
      <c r="H25" s="29"/>
      <c r="I25" s="29"/>
      <c r="J25" s="29"/>
      <c r="K25" s="29"/>
    </row>
    <row r="26" spans="3:56" x14ac:dyDescent="0.2">
      <c r="C26" s="27" t="s">
        <v>174</v>
      </c>
      <c r="D26" s="145" t="s">
        <v>175</v>
      </c>
      <c r="E26" s="146"/>
      <c r="F26" s="29"/>
      <c r="G26" s="29"/>
      <c r="H26" s="29"/>
      <c r="I26" s="29"/>
      <c r="J26" s="29"/>
      <c r="K26" s="29"/>
    </row>
    <row r="27" spans="3:56" x14ac:dyDescent="0.2">
      <c r="C27" s="27" t="s">
        <v>78</v>
      </c>
      <c r="D27" s="145" t="s">
        <v>34</v>
      </c>
      <c r="E27" s="146"/>
      <c r="F27" s="29">
        <f t="shared" ref="F27:K27" si="2">F28</f>
        <v>16.318999999999999</v>
      </c>
      <c r="G27" s="29">
        <f t="shared" si="2"/>
        <v>21.263000000000002</v>
      </c>
      <c r="H27" s="29">
        <f t="shared" si="2"/>
        <v>26.068000000000001</v>
      </c>
      <c r="I27" s="29">
        <f t="shared" si="2"/>
        <v>30.7</v>
      </c>
      <c r="J27" s="29">
        <f t="shared" si="2"/>
        <v>36.799999999999997</v>
      </c>
      <c r="K27" s="29">
        <f t="shared" si="2"/>
        <v>131.15</v>
      </c>
    </row>
    <row r="28" spans="3:56" x14ac:dyDescent="0.2">
      <c r="C28" s="27" t="s">
        <v>176</v>
      </c>
      <c r="D28" s="145" t="s">
        <v>177</v>
      </c>
      <c r="E28" s="146"/>
      <c r="F28" s="29">
        <v>16.318999999999999</v>
      </c>
      <c r="G28" s="29">
        <v>21.263000000000002</v>
      </c>
      <c r="H28" s="29">
        <v>26.068000000000001</v>
      </c>
      <c r="I28" s="29">
        <v>30.7</v>
      </c>
      <c r="J28" s="29">
        <v>36.799999999999997</v>
      </c>
      <c r="K28" s="29">
        <f>SUM(F28:J28)</f>
        <v>131.15</v>
      </c>
    </row>
    <row r="29" spans="3:56" x14ac:dyDescent="0.2">
      <c r="C29" s="27" t="s">
        <v>178</v>
      </c>
      <c r="D29" s="145" t="s">
        <v>179</v>
      </c>
      <c r="E29" s="146"/>
      <c r="F29" s="29"/>
      <c r="G29" s="29"/>
      <c r="H29" s="29"/>
      <c r="I29" s="29"/>
      <c r="J29" s="29"/>
      <c r="K29" s="29"/>
    </row>
    <row r="30" spans="3:56" x14ac:dyDescent="0.2">
      <c r="C30" s="27" t="s">
        <v>180</v>
      </c>
      <c r="D30" s="145" t="s">
        <v>181</v>
      </c>
      <c r="E30" s="146"/>
      <c r="F30" s="29"/>
      <c r="G30" s="29"/>
      <c r="H30" s="29"/>
      <c r="I30" s="29"/>
      <c r="J30" s="29"/>
      <c r="K30" s="29"/>
    </row>
    <row r="31" spans="3:56" x14ac:dyDescent="0.2">
      <c r="C31" s="27" t="s">
        <v>80</v>
      </c>
      <c r="D31" s="145" t="s">
        <v>182</v>
      </c>
      <c r="E31" s="146"/>
      <c r="F31" s="29"/>
      <c r="G31" s="29"/>
      <c r="H31" s="29"/>
      <c r="I31" s="29"/>
      <c r="J31" s="29"/>
      <c r="K31" s="29"/>
    </row>
    <row r="32" spans="3:56" x14ac:dyDescent="0.2">
      <c r="C32" s="27" t="s">
        <v>183</v>
      </c>
      <c r="D32" s="145" t="s">
        <v>184</v>
      </c>
      <c r="E32" s="146"/>
      <c r="F32" s="29"/>
      <c r="G32" s="29"/>
      <c r="H32" s="29"/>
      <c r="I32" s="29"/>
      <c r="J32" s="29"/>
      <c r="K32" s="29"/>
    </row>
    <row r="33" spans="3:56" x14ac:dyDescent="0.2">
      <c r="C33" s="27" t="s">
        <v>185</v>
      </c>
      <c r="D33" s="145" t="s">
        <v>186</v>
      </c>
      <c r="E33" s="146"/>
      <c r="F33" s="29"/>
      <c r="G33" s="29"/>
      <c r="H33" s="29"/>
      <c r="I33" s="29"/>
      <c r="J33" s="29"/>
      <c r="K33" s="29"/>
    </row>
    <row r="34" spans="3:56" x14ac:dyDescent="0.2">
      <c r="C34" s="27" t="s">
        <v>187</v>
      </c>
      <c r="D34" s="145" t="s">
        <v>188</v>
      </c>
      <c r="E34" s="146"/>
      <c r="F34" s="29"/>
      <c r="G34" s="29"/>
      <c r="H34" s="29"/>
      <c r="I34" s="29"/>
      <c r="J34" s="29"/>
      <c r="K34" s="29"/>
    </row>
    <row r="35" spans="3:56" x14ac:dyDescent="0.2">
      <c r="C35" s="27" t="s">
        <v>82</v>
      </c>
      <c r="D35" s="145" t="s">
        <v>189</v>
      </c>
      <c r="E35" s="146"/>
      <c r="F35" s="29"/>
      <c r="G35" s="29"/>
      <c r="H35" s="29"/>
      <c r="I35" s="29"/>
      <c r="J35" s="29"/>
      <c r="K35" s="29"/>
    </row>
    <row r="36" spans="3:56" x14ac:dyDescent="0.2">
      <c r="C36" s="27" t="s">
        <v>105</v>
      </c>
      <c r="D36" s="145" t="s">
        <v>190</v>
      </c>
      <c r="E36" s="146"/>
      <c r="F36" s="29"/>
      <c r="G36" s="29"/>
      <c r="H36" s="29"/>
      <c r="I36" s="29"/>
      <c r="J36" s="29"/>
      <c r="K36" s="29"/>
    </row>
    <row r="37" spans="3:56" x14ac:dyDescent="0.2">
      <c r="C37" s="27" t="s">
        <v>191</v>
      </c>
      <c r="D37" s="145" t="s">
        <v>192</v>
      </c>
      <c r="E37" s="146"/>
      <c r="F37" s="29"/>
      <c r="G37" s="29"/>
      <c r="H37" s="29"/>
      <c r="I37" s="29"/>
      <c r="J37" s="29"/>
      <c r="K37" s="29"/>
    </row>
    <row r="38" spans="3:56" x14ac:dyDescent="0.2">
      <c r="C38" s="27" t="s">
        <v>193</v>
      </c>
      <c r="D38" s="145" t="s">
        <v>194</v>
      </c>
      <c r="E38" s="146"/>
      <c r="F38" s="29"/>
      <c r="G38" s="29"/>
      <c r="H38" s="29"/>
      <c r="I38" s="29"/>
      <c r="J38" s="29"/>
      <c r="K38" s="29"/>
    </row>
    <row r="39" spans="3:56" x14ac:dyDescent="0.2">
      <c r="C39" s="27" t="s">
        <v>195</v>
      </c>
      <c r="D39" s="145" t="s">
        <v>196</v>
      </c>
      <c r="E39" s="146"/>
      <c r="F39" s="29"/>
      <c r="G39" s="29"/>
      <c r="H39" s="29"/>
      <c r="I39" s="29"/>
      <c r="J39" s="29"/>
      <c r="K39" s="29"/>
    </row>
    <row r="40" spans="3:56" x14ac:dyDescent="0.2">
      <c r="C40" s="27" t="s">
        <v>197</v>
      </c>
      <c r="D40" s="145" t="s">
        <v>198</v>
      </c>
      <c r="E40" s="146"/>
      <c r="F40" s="29"/>
      <c r="G40" s="29"/>
      <c r="H40" s="29"/>
      <c r="I40" s="29"/>
      <c r="J40" s="29"/>
      <c r="K40" s="29"/>
    </row>
    <row r="41" spans="3:56" x14ac:dyDescent="0.2">
      <c r="C41" s="27" t="s">
        <v>199</v>
      </c>
      <c r="D41" s="145" t="s">
        <v>200</v>
      </c>
      <c r="E41" s="146"/>
      <c r="F41" s="29"/>
      <c r="G41" s="29"/>
      <c r="H41" s="29"/>
      <c r="I41" s="29"/>
      <c r="J41" s="29"/>
      <c r="K41" s="29"/>
    </row>
    <row r="42" spans="3:56" x14ac:dyDescent="0.2">
      <c r="C42" s="27" t="s">
        <v>201</v>
      </c>
      <c r="D42" s="145" t="s">
        <v>202</v>
      </c>
      <c r="E42" s="146"/>
      <c r="F42" s="29"/>
      <c r="G42" s="29"/>
      <c r="H42" s="29"/>
      <c r="I42" s="29"/>
      <c r="J42" s="29"/>
      <c r="K42" s="29"/>
    </row>
    <row r="43" spans="3:56" x14ac:dyDescent="0.2">
      <c r="C43" s="23"/>
      <c r="D43" s="148" t="s">
        <v>203</v>
      </c>
      <c r="E43" s="146"/>
      <c r="F43" s="25">
        <f t="shared" ref="F43:K43" si="3">F19</f>
        <v>33.468000000000004</v>
      </c>
      <c r="G43" s="25">
        <f t="shared" si="3"/>
        <v>47.116</v>
      </c>
      <c r="H43" s="25">
        <f t="shared" si="3"/>
        <v>50.656999999999996</v>
      </c>
      <c r="I43" s="25">
        <f t="shared" si="3"/>
        <v>66.7</v>
      </c>
      <c r="J43" s="25">
        <f t="shared" si="3"/>
        <v>75.8</v>
      </c>
      <c r="K43" s="25">
        <f t="shared" si="3"/>
        <v>273.74099999999999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</row>
  </sheetData>
  <mergeCells count="27">
    <mergeCell ref="D41:E41"/>
    <mergeCell ref="D42:E42"/>
    <mergeCell ref="D43:E43"/>
    <mergeCell ref="D37:E37"/>
    <mergeCell ref="D38:E38"/>
    <mergeCell ref="D39:E39"/>
    <mergeCell ref="D40:E40"/>
    <mergeCell ref="D33:E33"/>
    <mergeCell ref="D34:E34"/>
    <mergeCell ref="D35:E35"/>
    <mergeCell ref="D36:E36"/>
    <mergeCell ref="D29:E29"/>
    <mergeCell ref="D30:E30"/>
    <mergeCell ref="D31:E31"/>
    <mergeCell ref="D32:E32"/>
    <mergeCell ref="D26:E26"/>
    <mergeCell ref="D27:E27"/>
    <mergeCell ref="D28:E28"/>
    <mergeCell ref="D21:E21"/>
    <mergeCell ref="D22:E22"/>
    <mergeCell ref="D23:E23"/>
    <mergeCell ref="D24:E24"/>
    <mergeCell ref="C5:K5"/>
    <mergeCell ref="D18:E18"/>
    <mergeCell ref="D19:E19"/>
    <mergeCell ref="D20:E20"/>
    <mergeCell ref="D25:E25"/>
  </mergeCells>
  <phoneticPr fontId="3" type="noConversion"/>
  <pageMargins left="0.19685039370078741" right="0.15748031496062992" top="0.39370078740157483" bottom="0.27559055118110237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1.1</vt:lpstr>
      <vt:lpstr>1.2</vt:lpstr>
      <vt:lpstr>1.3</vt:lpstr>
      <vt:lpstr>1.4</vt:lpstr>
      <vt:lpstr>2.2</vt:lpstr>
      <vt:lpstr>2.3</vt:lpstr>
      <vt:lpstr>3.1</vt:lpstr>
      <vt:lpstr>4.1</vt:lpstr>
      <vt:lpstr>4.2</vt:lpstr>
      <vt:lpstr>'1.1'!Область_печати</vt:lpstr>
      <vt:lpstr>'1.3'!Область_печати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Экономист</cp:lastModifiedBy>
  <cp:lastPrinted>2018-08-09T11:14:52Z</cp:lastPrinted>
  <dcterms:created xsi:type="dcterms:W3CDTF">1996-10-08T23:32:33Z</dcterms:created>
  <dcterms:modified xsi:type="dcterms:W3CDTF">2018-08-09T11:38:35Z</dcterms:modified>
</cp:coreProperties>
</file>